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SPARENCIA\2do trimestre 2022\maquinaria\"/>
    </mc:Choice>
  </mc:AlternateContent>
  <xr:revisionPtr revIDLastSave="0" documentId="13_ncr:1_{434912E4-8ED5-41FA-B1A1-EB392F6E8360}" xr6:coauthVersionLast="47" xr6:coauthVersionMax="47" xr10:uidLastSave="{00000000-0000-0000-0000-000000000000}"/>
  <bookViews>
    <workbookView xWindow="-120" yWindow="-120" windowWidth="24240" windowHeight="13140" xr2:uid="{9E4E7445-7508-48AE-817D-2F0360A90CF1}"/>
  </bookViews>
  <sheets>
    <sheet name="MARZO" sheetId="1" r:id="rId1"/>
    <sheet name="1" sheetId="16" state="hidden" r:id="rId2"/>
    <sheet name="B1" sheetId="20" state="hidden" r:id="rId3"/>
    <sheet name="2" sheetId="17" state="hidden" r:id="rId4"/>
    <sheet name="B2" sheetId="25" state="hidden" r:id="rId5"/>
    <sheet name="3" sheetId="18" state="hidden" r:id="rId6"/>
    <sheet name="4" sheetId="32" state="hidden" r:id="rId7"/>
    <sheet name="5" sheetId="34" state="hidden" r:id="rId8"/>
    <sheet name="6" sheetId="35" state="hidden" r:id="rId9"/>
    <sheet name="7" sheetId="36" state="hidden" r:id="rId10"/>
    <sheet name="8" sheetId="37" state="hidden" r:id="rId11"/>
    <sheet name="9" sheetId="38" state="hidden" r:id="rId12"/>
    <sheet name="10" sheetId="39" state="hidden" r:id="rId13"/>
    <sheet name="11" sheetId="40" state="hidden" r:id="rId14"/>
    <sheet name="12" sheetId="41" state="hidden" r:id="rId15"/>
    <sheet name="13" sheetId="42" state="hidden" r:id="rId16"/>
    <sheet name="14" sheetId="43" state="hidden" r:id="rId17"/>
    <sheet name="15" sheetId="44" state="hidden" r:id="rId18"/>
    <sheet name="16" sheetId="45" state="hidden" r:id="rId19"/>
    <sheet name="B3" sheetId="26" state="hidden" r:id="rId20"/>
    <sheet name="STATUS UNIDADES " sheetId="29" state="hidden" r:id="rId21"/>
  </sheets>
  <externalReferences>
    <externalReference r:id="rId22"/>
    <externalReference r:id="rId23"/>
  </externalReferences>
  <definedNames>
    <definedName name="DTOSABR18" localSheetId="20">[1]ENERO!$A$5:$T$10</definedName>
    <definedName name="DTOSABR18">MARZO!$A$5:$T$20</definedName>
    <definedName name="DTOSMAYO18">[2]MAYO!$A$5:$T$22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5" i="1" l="1"/>
  <c r="Q35" i="1"/>
  <c r="S35" i="1" s="1"/>
  <c r="P35" i="1"/>
  <c r="N35" i="1"/>
  <c r="O35" i="1" s="1"/>
  <c r="K35" i="1"/>
  <c r="R34" i="1"/>
  <c r="Q34" i="1"/>
  <c r="P34" i="1"/>
  <c r="O34" i="1"/>
  <c r="N34" i="1"/>
  <c r="K34" i="1"/>
  <c r="R33" i="1"/>
  <c r="Q33" i="1"/>
  <c r="S33" i="1" s="1"/>
  <c r="P33" i="1"/>
  <c r="N33" i="1"/>
  <c r="O33" i="1" s="1"/>
  <c r="K33" i="1"/>
  <c r="R32" i="1"/>
  <c r="Q32" i="1"/>
  <c r="P32" i="1"/>
  <c r="O32" i="1"/>
  <c r="N32" i="1"/>
  <c r="K32" i="1"/>
  <c r="R31" i="1"/>
  <c r="Q31" i="1"/>
  <c r="S31" i="1" s="1"/>
  <c r="P31" i="1"/>
  <c r="N31" i="1"/>
  <c r="O31" i="1" s="1"/>
  <c r="K31" i="1"/>
  <c r="R30" i="1"/>
  <c r="Q30" i="1"/>
  <c r="P30" i="1"/>
  <c r="O30" i="1"/>
  <c r="N30" i="1"/>
  <c r="K30" i="1"/>
  <c r="R29" i="1"/>
  <c r="Q29" i="1"/>
  <c r="S29" i="1" s="1"/>
  <c r="P29" i="1"/>
  <c r="N29" i="1"/>
  <c r="O29" i="1" s="1"/>
  <c r="K29" i="1"/>
  <c r="R28" i="1"/>
  <c r="Q28" i="1"/>
  <c r="P28" i="1"/>
  <c r="O28" i="1"/>
  <c r="N28" i="1"/>
  <c r="K28" i="1"/>
  <c r="R27" i="1"/>
  <c r="Q27" i="1"/>
  <c r="S27" i="1" s="1"/>
  <c r="P27" i="1"/>
  <c r="N27" i="1"/>
  <c r="O27" i="1" s="1"/>
  <c r="K27" i="1"/>
  <c r="R26" i="1"/>
  <c r="Q26" i="1"/>
  <c r="P26" i="1"/>
  <c r="O26" i="1"/>
  <c r="N26" i="1"/>
  <c r="K26" i="1"/>
  <c r="R25" i="1"/>
  <c r="Q25" i="1"/>
  <c r="S25" i="1" s="1"/>
  <c r="P25" i="1"/>
  <c r="N25" i="1"/>
  <c r="O25" i="1" s="1"/>
  <c r="K25" i="1"/>
  <c r="R24" i="1"/>
  <c r="Q24" i="1"/>
  <c r="P24" i="1"/>
  <c r="O24" i="1"/>
  <c r="N24" i="1"/>
  <c r="K24" i="1"/>
  <c r="T25" i="1" l="1"/>
  <c r="T27" i="1"/>
  <c r="T31" i="1"/>
  <c r="T33" i="1"/>
  <c r="T35" i="1"/>
  <c r="S24" i="1"/>
  <c r="T24" i="1" s="1"/>
  <c r="S26" i="1"/>
  <c r="T26" i="1" s="1"/>
  <c r="S28" i="1"/>
  <c r="T28" i="1" s="1"/>
  <c r="T36" i="1" s="1"/>
  <c r="S30" i="1"/>
  <c r="T30" i="1" s="1"/>
  <c r="S32" i="1"/>
  <c r="T32" i="1" s="1"/>
  <c r="S34" i="1"/>
  <c r="T34" i="1" s="1"/>
  <c r="T29" i="1"/>
  <c r="K8" i="1" l="1"/>
  <c r="K9" i="1"/>
  <c r="K10" i="1"/>
  <c r="K11" i="1"/>
  <c r="K12" i="1"/>
  <c r="K13" i="1"/>
  <c r="K14" i="1"/>
  <c r="K15" i="1"/>
  <c r="K16" i="1"/>
  <c r="K17" i="1"/>
  <c r="K18" i="1"/>
  <c r="K19" i="1"/>
  <c r="K6" i="1"/>
  <c r="N19" i="1"/>
  <c r="O19" i="1" s="1"/>
  <c r="P17" i="1"/>
  <c r="Q17" i="1"/>
  <c r="S17" i="1" s="1"/>
  <c r="C21" i="41" s="1"/>
  <c r="R17" i="1"/>
  <c r="P18" i="1"/>
  <c r="Q18" i="1"/>
  <c r="S18" i="1" s="1"/>
  <c r="C21" i="42" s="1"/>
  <c r="R18" i="1"/>
  <c r="P19" i="1"/>
  <c r="Q19" i="1"/>
  <c r="S19" i="1" s="1"/>
  <c r="R19" i="1"/>
  <c r="N18" i="1"/>
  <c r="O18" i="1" s="1"/>
  <c r="N17" i="1"/>
  <c r="O17" i="1" s="1"/>
  <c r="P14" i="1"/>
  <c r="Q14" i="1"/>
  <c r="S14" i="1" s="1"/>
  <c r="R14" i="1"/>
  <c r="N14" i="1"/>
  <c r="R6" i="1"/>
  <c r="Q6" i="1"/>
  <c r="P6" i="1"/>
  <c r="N6" i="1"/>
  <c r="O6" i="1" s="1"/>
  <c r="C21" i="45"/>
  <c r="C19" i="45"/>
  <c r="F16" i="45"/>
  <c r="G16" i="45" s="1"/>
  <c r="C16" i="45"/>
  <c r="F14" i="45"/>
  <c r="G14" i="45" s="1"/>
  <c r="C14" i="45"/>
  <c r="G12" i="45"/>
  <c r="F12" i="45"/>
  <c r="A12" i="45"/>
  <c r="C9" i="45"/>
  <c r="B8" i="45"/>
  <c r="C21" i="44"/>
  <c r="C19" i="44"/>
  <c r="F16" i="44"/>
  <c r="G16" i="44" s="1"/>
  <c r="C16" i="44"/>
  <c r="F14" i="44"/>
  <c r="G14" i="44" s="1"/>
  <c r="C14" i="44"/>
  <c r="G12" i="44"/>
  <c r="F12" i="44"/>
  <c r="A12" i="44"/>
  <c r="C9" i="44"/>
  <c r="B8" i="44"/>
  <c r="C19" i="43"/>
  <c r="F16" i="43"/>
  <c r="G16" i="43" s="1"/>
  <c r="C16" i="43"/>
  <c r="F14" i="43"/>
  <c r="G14" i="43" s="1"/>
  <c r="C14" i="43"/>
  <c r="G12" i="43"/>
  <c r="F12" i="43"/>
  <c r="A12" i="43"/>
  <c r="C9" i="43"/>
  <c r="B8" i="43"/>
  <c r="F16" i="42"/>
  <c r="G16" i="42" s="1"/>
  <c r="F14" i="42"/>
  <c r="G14" i="42" s="1"/>
  <c r="C14" i="42"/>
  <c r="G12" i="42"/>
  <c r="F12" i="42"/>
  <c r="A12" i="42"/>
  <c r="C9" i="42"/>
  <c r="B8" i="42"/>
  <c r="F16" i="41"/>
  <c r="G16" i="41" s="1"/>
  <c r="F14" i="41"/>
  <c r="G14" i="41" s="1"/>
  <c r="C14" i="41"/>
  <c r="G12" i="41"/>
  <c r="F12" i="41"/>
  <c r="A12" i="41"/>
  <c r="C9" i="41"/>
  <c r="B8" i="41"/>
  <c r="F16" i="40"/>
  <c r="G16" i="40" s="1"/>
  <c r="F14" i="40"/>
  <c r="G14" i="40" s="1"/>
  <c r="C14" i="40"/>
  <c r="G12" i="40"/>
  <c r="F12" i="40"/>
  <c r="A12" i="40"/>
  <c r="C9" i="40"/>
  <c r="B8" i="40"/>
  <c r="F16" i="39"/>
  <c r="G16" i="39" s="1"/>
  <c r="F14" i="39"/>
  <c r="G14" i="39" s="1"/>
  <c r="C14" i="39"/>
  <c r="G12" i="39"/>
  <c r="F12" i="39"/>
  <c r="A12" i="39"/>
  <c r="C9" i="39"/>
  <c r="B8" i="39"/>
  <c r="F16" i="38"/>
  <c r="G16" i="38" s="1"/>
  <c r="F14" i="38"/>
  <c r="G14" i="38" s="1"/>
  <c r="C14" i="38"/>
  <c r="G12" i="38"/>
  <c r="F12" i="38"/>
  <c r="A12" i="38"/>
  <c r="C9" i="38"/>
  <c r="B8" i="38"/>
  <c r="F16" i="37"/>
  <c r="G16" i="37" s="1"/>
  <c r="F14" i="37"/>
  <c r="G14" i="37" s="1"/>
  <c r="C14" i="37"/>
  <c r="G12" i="37"/>
  <c r="F12" i="37"/>
  <c r="A12" i="37"/>
  <c r="C9" i="37"/>
  <c r="B8" i="37"/>
  <c r="F16" i="36"/>
  <c r="G16" i="36" s="1"/>
  <c r="C16" i="36"/>
  <c r="F14" i="36"/>
  <c r="G14" i="36" s="1"/>
  <c r="C14" i="36"/>
  <c r="G12" i="36"/>
  <c r="F12" i="36"/>
  <c r="A12" i="36"/>
  <c r="C9" i="36"/>
  <c r="B8" i="36"/>
  <c r="F16" i="35"/>
  <c r="G16" i="35" s="1"/>
  <c r="F14" i="35"/>
  <c r="G14" i="35" s="1"/>
  <c r="C14" i="35"/>
  <c r="G12" i="35"/>
  <c r="F12" i="35"/>
  <c r="A12" i="35"/>
  <c r="C9" i="35"/>
  <c r="B8" i="35"/>
  <c r="K7" i="1"/>
  <c r="R15" i="1"/>
  <c r="R16" i="1"/>
  <c r="Q15" i="1"/>
  <c r="S15" i="1" s="1"/>
  <c r="C21" i="39" s="1"/>
  <c r="Q16" i="1"/>
  <c r="P15" i="1"/>
  <c r="P16" i="1"/>
  <c r="C19" i="38" s="1"/>
  <c r="C19" i="39"/>
  <c r="C19" i="40"/>
  <c r="C19" i="41"/>
  <c r="C19" i="42"/>
  <c r="N15" i="1"/>
  <c r="O15" i="1" s="1"/>
  <c r="N16" i="1"/>
  <c r="O16" i="1" s="1"/>
  <c r="C16" i="37"/>
  <c r="C16" i="38"/>
  <c r="C16" i="39"/>
  <c r="C16" i="40"/>
  <c r="C16" i="41"/>
  <c r="C16" i="42"/>
  <c r="C16" i="35"/>
  <c r="N12" i="1"/>
  <c r="O12" i="1" s="1"/>
  <c r="P12" i="1"/>
  <c r="Q12" i="1"/>
  <c r="R12" i="1"/>
  <c r="N13" i="1"/>
  <c r="O13" i="1" s="1"/>
  <c r="P13" i="1"/>
  <c r="C19" i="36" s="1"/>
  <c r="Q13" i="1"/>
  <c r="R13" i="1"/>
  <c r="F16" i="34"/>
  <c r="G16" i="34" s="1"/>
  <c r="F14" i="34"/>
  <c r="G14" i="34" s="1"/>
  <c r="C14" i="34"/>
  <c r="G12" i="34"/>
  <c r="F12" i="34"/>
  <c r="A12" i="34"/>
  <c r="C9" i="34"/>
  <c r="B8" i="34"/>
  <c r="C16" i="34"/>
  <c r="N11" i="1"/>
  <c r="O11" i="1" s="1"/>
  <c r="P11" i="1"/>
  <c r="Q11" i="1"/>
  <c r="R11" i="1"/>
  <c r="F16" i="32"/>
  <c r="G16" i="32" s="1"/>
  <c r="F14" i="32"/>
  <c r="G14" i="32" s="1"/>
  <c r="C14" i="32"/>
  <c r="G12" i="32"/>
  <c r="F12" i="32"/>
  <c r="A12" i="32"/>
  <c r="C9" i="32"/>
  <c r="B8" i="32"/>
  <c r="N10" i="1"/>
  <c r="O10" i="1" s="1"/>
  <c r="P10" i="1"/>
  <c r="Q10" i="1"/>
  <c r="R10" i="1"/>
  <c r="C21" i="43" l="1"/>
  <c r="T19" i="1"/>
  <c r="T17" i="1"/>
  <c r="S6" i="1"/>
  <c r="T6" i="1" s="1"/>
  <c r="T18" i="1"/>
  <c r="O14" i="1"/>
  <c r="T14" i="1" s="1"/>
  <c r="C19" i="37"/>
  <c r="C19" i="35"/>
  <c r="C19" i="34"/>
  <c r="S16" i="1"/>
  <c r="T16" i="1" s="1"/>
  <c r="G20" i="45"/>
  <c r="G20" i="44"/>
  <c r="G20" i="43"/>
  <c r="G20" i="42"/>
  <c r="G20" i="41"/>
  <c r="G20" i="39"/>
  <c r="T15" i="1"/>
  <c r="S12" i="1"/>
  <c r="T12" i="1" s="1"/>
  <c r="S13" i="1"/>
  <c r="C21" i="37" s="1"/>
  <c r="G20" i="37" s="1"/>
  <c r="S10" i="1"/>
  <c r="S11" i="1"/>
  <c r="C16" i="32"/>
  <c r="N9" i="1"/>
  <c r="O9" i="1" s="1"/>
  <c r="P9" i="1"/>
  <c r="C19" i="32" s="1"/>
  <c r="Q9" i="1"/>
  <c r="R9" i="1"/>
  <c r="C21" i="38" l="1"/>
  <c r="G20" i="38" s="1"/>
  <c r="C21" i="40"/>
  <c r="G20" i="40" s="1"/>
  <c r="C21" i="35"/>
  <c r="G20" i="35" s="1"/>
  <c r="T13" i="1"/>
  <c r="C21" i="36"/>
  <c r="G20" i="36" s="1"/>
  <c r="T10" i="1"/>
  <c r="T11" i="1"/>
  <c r="C21" i="34"/>
  <c r="G20" i="34" s="1"/>
  <c r="S9" i="1"/>
  <c r="C21" i="32" s="1"/>
  <c r="G20" i="32" s="1"/>
  <c r="G12" i="26"/>
  <c r="F12" i="26"/>
  <c r="A12" i="26"/>
  <c r="C9" i="26"/>
  <c r="B8" i="26"/>
  <c r="G12" i="25"/>
  <c r="F12" i="25"/>
  <c r="A12" i="25"/>
  <c r="C9" i="25"/>
  <c r="B8" i="25"/>
  <c r="G12" i="20"/>
  <c r="F12" i="20"/>
  <c r="A12" i="20"/>
  <c r="C9" i="20"/>
  <c r="B8" i="20"/>
  <c r="F16" i="18"/>
  <c r="G16" i="18" s="1"/>
  <c r="F14" i="18"/>
  <c r="G14" i="18" s="1"/>
  <c r="C14" i="18"/>
  <c r="G12" i="18"/>
  <c r="F12" i="18"/>
  <c r="A12" i="18"/>
  <c r="C9" i="18"/>
  <c r="B8" i="18"/>
  <c r="F16" i="17"/>
  <c r="G16" i="17" s="1"/>
  <c r="F14" i="17"/>
  <c r="G14" i="17" s="1"/>
  <c r="C14" i="17"/>
  <c r="G12" i="17"/>
  <c r="F12" i="17"/>
  <c r="A12" i="17"/>
  <c r="C9" i="17"/>
  <c r="B8" i="17"/>
  <c r="T9" i="1" l="1"/>
  <c r="F16" i="16"/>
  <c r="G16" i="16" s="1"/>
  <c r="F14" i="16"/>
  <c r="G14" i="16" s="1"/>
  <c r="C14" i="16"/>
  <c r="G12" i="16"/>
  <c r="F12" i="16"/>
  <c r="A12" i="16"/>
  <c r="C9" i="16"/>
  <c r="B8" i="16"/>
  <c r="N7" i="1" l="1"/>
  <c r="O7" i="1" s="1"/>
  <c r="N8" i="1"/>
  <c r="O8" i="1" s="1"/>
  <c r="P7" i="1" l="1"/>
  <c r="C19" i="16" s="1"/>
  <c r="Q7" i="1"/>
  <c r="R7" i="1"/>
  <c r="P8" i="1"/>
  <c r="C19" i="18" s="1"/>
  <c r="Q8" i="1"/>
  <c r="R8" i="1"/>
  <c r="C16" i="18"/>
  <c r="C16" i="16"/>
  <c r="C19" i="17" l="1"/>
  <c r="C16" i="17"/>
  <c r="S8" i="1"/>
  <c r="C21" i="18" s="1"/>
  <c r="G20" i="18" s="1"/>
  <c r="S7" i="1"/>
  <c r="C21" i="17" l="1"/>
  <c r="G20" i="17" s="1"/>
  <c r="T7" i="1"/>
  <c r="T20" i="1" s="1"/>
  <c r="T8" i="1"/>
  <c r="C21" i="16"/>
  <c r="G20" i="16" s="1"/>
</calcChain>
</file>

<file path=xl/sharedStrings.xml><?xml version="1.0" encoding="utf-8"?>
<sst xmlns="http://schemas.openxmlformats.org/spreadsheetml/2006/main" count="497" uniqueCount="116">
  <si>
    <t>COMUNIDAD</t>
  </si>
  <si>
    <t>TRABAJO REALIZADO</t>
  </si>
  <si>
    <t>EQUIPO</t>
  </si>
  <si>
    <t>PERIODO</t>
  </si>
  <si>
    <t>DIAS TRABAJADOS</t>
  </si>
  <si>
    <t>COSTO CAMIONES</t>
  </si>
  <si>
    <t>COSTO MAQUINARIA</t>
  </si>
  <si>
    <t>COSTO TOTAL</t>
  </si>
  <si>
    <t>COORDINACION DE MAQUINARIA</t>
  </si>
  <si>
    <t>No</t>
  </si>
  <si>
    <t>CAMIONES</t>
  </si>
  <si>
    <t>HRS RETRO</t>
  </si>
  <si>
    <t>HRS EXC-TRACTOR</t>
  </si>
  <si>
    <t>$ RETRO</t>
  </si>
  <si>
    <t>$ EXC-TRACTOR</t>
  </si>
  <si>
    <t>$COMB</t>
  </si>
  <si>
    <t>HRS TOTAL MAQ TRAB</t>
  </si>
  <si>
    <t>INFORME DE TRABAJOS REALIZADOS</t>
  </si>
  <si>
    <t>LTS COMB.</t>
  </si>
  <si>
    <t>COSTO TOTAL MES</t>
  </si>
  <si>
    <t>COMB PRES</t>
  </si>
  <si>
    <t>COMB BENE</t>
  </si>
  <si>
    <t>DIRECCION DE OBRAS PUBLICAS</t>
  </si>
  <si>
    <t>HRS MAQUINA TRAB</t>
  </si>
  <si>
    <t>COMB BENEF</t>
  </si>
  <si>
    <t>COORDINADOR DE MAQUINARIA</t>
  </si>
  <si>
    <t>COMENTARIO DEL BENEFICIARIO</t>
  </si>
  <si>
    <t>NOMBRE Y FIRMA DEL BENEFICIARIO</t>
  </si>
  <si>
    <t>UNIDAD</t>
  </si>
  <si>
    <t>OBSERVACIONES</t>
  </si>
  <si>
    <t>NO. ECONIMICO</t>
  </si>
  <si>
    <t>RETROEXCAVADORA 416D</t>
  </si>
  <si>
    <t>RETROEXCAVADORA 420D</t>
  </si>
  <si>
    <t>EXCAVADORA 320B</t>
  </si>
  <si>
    <t>EXCAVADORA 325L</t>
  </si>
  <si>
    <t>TRACTOR BULLDOZER D6M</t>
  </si>
  <si>
    <t>CAMION VOLTEO FORD 98</t>
  </si>
  <si>
    <t>CAMION VOLTEO FORD 99</t>
  </si>
  <si>
    <t>CAMION VOLTEO FAMSA 89</t>
  </si>
  <si>
    <t>CAMION VOLTEO DINA 93</t>
  </si>
  <si>
    <t>AUDITORIO</t>
  </si>
  <si>
    <t>UNIDAD DESCOMPUESTA</t>
  </si>
  <si>
    <t>SECRETARIA DE OBRAS PÚBLICAS</t>
  </si>
  <si>
    <t>COORDINACIÓN DE MAQUINARIA</t>
  </si>
  <si>
    <t>STATUS DE LA MAQUINARIA</t>
  </si>
  <si>
    <t>RETROEXCAVADORA</t>
  </si>
  <si>
    <t>RETRO Y CAMION</t>
  </si>
  <si>
    <t>BO ABUNDIO MTZ</t>
  </si>
  <si>
    <t>RELLENO SANITARIO</t>
  </si>
  <si>
    <t>LUNES 29</t>
  </si>
  <si>
    <t>MARTES 30</t>
  </si>
  <si>
    <t>MIERCOLES 31</t>
  </si>
  <si>
    <t>LA SABINA</t>
  </si>
  <si>
    <t>CAMION VOLTEO</t>
  </si>
  <si>
    <t>LA ESTACION/RELLENO SANITARIO</t>
  </si>
  <si>
    <t>BO LA CAMPANA/CALLE PATONI</t>
  </si>
  <si>
    <t>EXCAVAR ZANJA PARA DRENAJE</t>
  </si>
  <si>
    <t>ACARREO DE BASURA</t>
  </si>
  <si>
    <t>LA SABINITA/CALLE COCOL</t>
  </si>
  <si>
    <t>TLAXCALILLA/COMUNIDAD</t>
  </si>
  <si>
    <t>SUBDIRECCION DE PARQUE VEHICULAR Y MAQUINARIA</t>
  </si>
  <si>
    <t>BO EL CALVARIO/COMUNIDAD</t>
  </si>
  <si>
    <t>DESMONTAR TERRENO Y ACARREO DE ESCOMBRO</t>
  </si>
  <si>
    <t>BO EL CALVARIO/EXPOSICION GANADERA</t>
  </si>
  <si>
    <t>ACARREO DE ARENILLA</t>
  </si>
  <si>
    <t>ACARREO DE ARENILLA, ESCOMBRO, TEPETATE, TUBOS, PIEDRA Y DESASOLVE DE ZANJA</t>
  </si>
  <si>
    <t>BO SAN MATEO/RATRO</t>
  </si>
  <si>
    <t>CARGAR ESTIERCOL Y EXCVAR ZANJA</t>
  </si>
  <si>
    <t>EL CAJON/COMUNIDAD</t>
  </si>
  <si>
    <t>EXCAVAR FOSA SEPTICA</t>
  </si>
  <si>
    <t>JONACAPA/BO LA SOLEDAD</t>
  </si>
  <si>
    <t>ACARREO DE PIEDRA Y EXCAVAR ZANJA</t>
  </si>
  <si>
    <t>ACARREO DE ESCOMBRO</t>
  </si>
  <si>
    <t>MAMITHI/COMUNIDAD</t>
  </si>
  <si>
    <t>EXCAVAR ZANJ PARA RED DE AGUA POTABLE</t>
  </si>
  <si>
    <t>SAN JOSE ATLAN/EJIDO</t>
  </si>
  <si>
    <t>EXCAVAR ZANJA P/ABREVADERO Y EMPAREJAR CAMINO</t>
  </si>
  <si>
    <t>TAGUI/AV PRINCIPAL</t>
  </si>
  <si>
    <t>BACHEO</t>
  </si>
  <si>
    <t>ACARREO DE TIERRA PARA PUENTE Y BACHEO</t>
  </si>
  <si>
    <t>VITEJHE/PUENTE</t>
  </si>
  <si>
    <t>ACARREO DE PIEDRA PARA MAMPOSTERIA</t>
  </si>
  <si>
    <t>BO SANTA BARABARA/COMUNIDAD</t>
  </si>
  <si>
    <t>EXCAVAR ZANJA P/RED DE AGUA POTABLE</t>
  </si>
  <si>
    <t>DANTIBOJAY/EJIDO</t>
  </si>
  <si>
    <t>ABRIENDO CORTINA PARA BORDO XINDHO</t>
  </si>
  <si>
    <t>EJIDO HUICHAPAN/COMUNIDAD</t>
  </si>
  <si>
    <t>EXCAVAR CEPAS P/ POSTES DE LUZ</t>
  </si>
  <si>
    <t>ACARREO DE TEPETATE</t>
  </si>
  <si>
    <t>LLANO LARGO/EJIDO</t>
  </si>
  <si>
    <t>EXCAVAR ESTANQUE PARA CAPTACION DE AGUA PLUVIAL</t>
  </si>
  <si>
    <t>EXCAVAR ZANJA PARA RED DE AGUA POTABLE Y TAPAR TUBO</t>
  </si>
  <si>
    <t>MAXTHA/COMUNIDAD</t>
  </si>
  <si>
    <t>ABRIENDO ACCESO A CALLE</t>
  </si>
  <si>
    <t>ACARREO DE PIEDRA BOLA</t>
  </si>
  <si>
    <t>MAYO</t>
  </si>
  <si>
    <t>ABRIL</t>
  </si>
  <si>
    <t>ACARREO DE ESCOMBRO, TEPETATE Y LIMPIEZA DE CALLE</t>
  </si>
  <si>
    <t>BOYE/COMUNIDAD</t>
  </si>
  <si>
    <t>EXCAVAR ZANJA OARA CIMIENTOS Y ACARREO DE ESCOMBRO</t>
  </si>
  <si>
    <t>EL APARTADERO/COMUNIDAD</t>
  </si>
  <si>
    <t>ACARREO DE LUTITA</t>
  </si>
  <si>
    <t>LIMPIEZA DE CALLE Y ACARREO DE ESCOMBRO</t>
  </si>
  <si>
    <t>EL SAUCILLO/LAS FRACCIONES</t>
  </si>
  <si>
    <t>EL TENDIDO/COMUNIDAD</t>
  </si>
  <si>
    <t>LIMPIEZA DE BANCO</t>
  </si>
  <si>
    <t>SABINA GRANDECOMUNIDAD</t>
  </si>
  <si>
    <t>CARGAR ESCOMBRO</t>
  </si>
  <si>
    <t>LA SABINITA/COMUNIDAD</t>
  </si>
  <si>
    <t>ACARREO DE ESCOMBRO AL COCOL</t>
  </si>
  <si>
    <t>DESASOLVE DE BORDO</t>
  </si>
  <si>
    <t>EXCAVAR ZANJA PARA GUARNICION, ACARREO DE ESCOMBRO</t>
  </si>
  <si>
    <t>TAGUI/COMUNIDAD</t>
  </si>
  <si>
    <t>ACARREO DE MEZCLA ASFALTICA</t>
  </si>
  <si>
    <t>ACARREO DE TEPETATE Y PIEDRA BOLA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</si>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</sst>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6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 Nova Cond Light"/>
      <family val="2"/>
    </font>
    <font>
      <sz val="12"/>
      <color theme="1"/>
      <name val="Arial Rounded MT Bold"/>
      <family val="2"/>
    </font>
    <font>
      <i/>
      <sz val="12"/>
      <color theme="1"/>
      <name val="Arial Rounded MT Bold"/>
      <family val="2"/>
    </font>
    <font>
      <i/>
      <sz val="12"/>
      <color theme="1"/>
      <name val="Arial"/>
      <family val="2"/>
    </font>
    <font>
      <sz val="14"/>
      <color theme="1"/>
      <name val="Aharoni"/>
      <charset val="177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13"/>
      <color theme="1"/>
      <name val="Arial Rounded MT Bold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6" fillId="0" borderId="6" xfId="0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12" xfId="0" applyFont="1" applyBorder="1"/>
    <xf numFmtId="0" fontId="4" fillId="0" borderId="5" xfId="0" applyFont="1" applyBorder="1" applyAlignment="1">
      <alignment horizontal="left" vertical="center"/>
    </xf>
    <xf numFmtId="0" fontId="9" fillId="0" borderId="5" xfId="2" applyFont="1" applyBorder="1"/>
    <xf numFmtId="0" fontId="4" fillId="0" borderId="0" xfId="0" applyFont="1" applyBorder="1"/>
    <xf numFmtId="0" fontId="4" fillId="4" borderId="5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4" fillId="4" borderId="6" xfId="0" applyFont="1" applyFill="1" applyBorder="1"/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/>
    <xf numFmtId="0" fontId="4" fillId="0" borderId="18" xfId="0" applyFont="1" applyBorder="1"/>
    <xf numFmtId="0" fontId="4" fillId="0" borderId="19" xfId="0" applyFont="1" applyBorder="1"/>
    <xf numFmtId="14" fontId="9" fillId="0" borderId="15" xfId="0" applyNumberFormat="1" applyFont="1" applyBorder="1"/>
    <xf numFmtId="0" fontId="1" fillId="0" borderId="0" xfId="2"/>
    <xf numFmtId="0" fontId="4" fillId="0" borderId="11" xfId="2" applyFont="1" applyBorder="1"/>
    <xf numFmtId="0" fontId="4" fillId="0" borderId="14" xfId="2" applyFont="1" applyBorder="1"/>
    <xf numFmtId="0" fontId="4" fillId="0" borderId="0" xfId="2" applyFont="1" applyBorder="1"/>
    <xf numFmtId="0" fontId="13" fillId="0" borderId="0" xfId="2" applyFont="1" applyBorder="1" applyAlignment="1">
      <alignment vertical="center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16" fontId="14" fillId="5" borderId="40" xfId="0" applyNumberFormat="1" applyFont="1" applyFill="1" applyBorder="1" applyAlignment="1">
      <alignment horizontal="center" vertical="center"/>
    </xf>
    <xf numFmtId="0" fontId="18" fillId="5" borderId="44" xfId="0" applyFont="1" applyFill="1" applyBorder="1" applyAlignment="1">
      <alignment horizontal="center" vertical="center"/>
    </xf>
    <xf numFmtId="0" fontId="16" fillId="6" borderId="46" xfId="0" applyFont="1" applyFill="1" applyBorder="1" applyAlignment="1">
      <alignment horizontal="center" vertical="center" wrapText="1"/>
    </xf>
    <xf numFmtId="0" fontId="16" fillId="6" borderId="47" xfId="0" applyFont="1" applyFill="1" applyBorder="1" applyAlignment="1">
      <alignment horizontal="center" vertical="center" wrapText="1"/>
    </xf>
    <xf numFmtId="0" fontId="16" fillId="6" borderId="49" xfId="0" applyFont="1" applyFill="1" applyBorder="1" applyAlignment="1">
      <alignment horizontal="center" vertical="center" wrapText="1"/>
    </xf>
    <xf numFmtId="0" fontId="16" fillId="6" borderId="50" xfId="0" applyFont="1" applyFill="1" applyBorder="1" applyAlignment="1">
      <alignment horizontal="center" vertical="center" wrapText="1"/>
    </xf>
    <xf numFmtId="0" fontId="18" fillId="7" borderId="50" xfId="0" applyFont="1" applyFill="1" applyBorder="1" applyAlignment="1">
      <alignment horizontal="center" vertical="center" wrapText="1"/>
    </xf>
    <xf numFmtId="0" fontId="18" fillId="4" borderId="50" xfId="0" applyFont="1" applyFill="1" applyBorder="1" applyAlignment="1">
      <alignment horizontal="center" vertical="center" wrapText="1"/>
    </xf>
    <xf numFmtId="0" fontId="16" fillId="6" borderId="52" xfId="0" applyFont="1" applyFill="1" applyBorder="1" applyAlignment="1">
      <alignment horizontal="center" vertical="center" wrapText="1"/>
    </xf>
    <xf numFmtId="0" fontId="16" fillId="6" borderId="5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8" fillId="8" borderId="50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horizontal="center" vertical="center" wrapText="1"/>
    </xf>
    <xf numFmtId="0" fontId="18" fillId="8" borderId="53" xfId="0" applyFont="1" applyFill="1" applyBorder="1" applyAlignment="1">
      <alignment horizontal="center" vertical="center" wrapText="1"/>
    </xf>
    <xf numFmtId="0" fontId="18" fillId="8" borderId="47" xfId="0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18" fillId="0" borderId="47" xfId="0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4" fontId="22" fillId="2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44" fontId="23" fillId="0" borderId="1" xfId="1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44" fontId="21" fillId="3" borderId="55" xfId="0" applyNumberFormat="1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16" fontId="23" fillId="3" borderId="1" xfId="0" applyNumberFormat="1" applyFont="1" applyFill="1" applyBorder="1" applyAlignment="1">
      <alignment horizontal="center" vertical="center" wrapText="1"/>
    </xf>
    <xf numFmtId="44" fontId="23" fillId="3" borderId="1" xfId="1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44" fontId="24" fillId="0" borderId="1" xfId="1" applyFont="1" applyBorder="1" applyAlignment="1">
      <alignment horizontal="center" vertical="center" wrapText="1"/>
    </xf>
    <xf numFmtId="44" fontId="25" fillId="0" borderId="1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1" fillId="0" borderId="55" xfId="1" applyFont="1" applyBorder="1" applyAlignment="1">
      <alignment horizontal="center" vertical="center" wrapText="1"/>
    </xf>
    <xf numFmtId="44" fontId="9" fillId="0" borderId="2" xfId="1" applyFont="1" applyBorder="1" applyAlignment="1">
      <alignment horizontal="center" vertical="center"/>
    </xf>
    <xf numFmtId="44" fontId="9" fillId="0" borderId="4" xfId="1" applyFont="1" applyBorder="1" applyAlignment="1">
      <alignment horizontal="center" vertical="center"/>
    </xf>
    <xf numFmtId="44" fontId="9" fillId="0" borderId="11" xfId="1" applyFont="1" applyBorder="1" applyAlignment="1">
      <alignment horizontal="center" vertical="center"/>
    </xf>
    <xf numFmtId="44" fontId="9" fillId="0" borderId="12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4" fontId="9" fillId="0" borderId="10" xfId="1" applyFont="1" applyBorder="1" applyAlignment="1">
      <alignment horizontal="center" vertical="center"/>
    </xf>
    <xf numFmtId="44" fontId="9" fillId="0" borderId="23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27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0" borderId="30" xfId="2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/>
    </xf>
    <xf numFmtId="0" fontId="4" fillId="0" borderId="26" xfId="2" applyFont="1" applyBorder="1" applyAlignment="1">
      <alignment horizontal="center"/>
    </xf>
    <xf numFmtId="0" fontId="4" fillId="0" borderId="28" xfId="2" applyFont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4" fillId="0" borderId="31" xfId="2" applyFont="1" applyBorder="1" applyAlignment="1">
      <alignment horizontal="center"/>
    </xf>
    <xf numFmtId="0" fontId="4" fillId="0" borderId="32" xfId="2" applyFont="1" applyBorder="1" applyAlignment="1">
      <alignment horizontal="center"/>
    </xf>
    <xf numFmtId="0" fontId="17" fillId="0" borderId="5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5" borderId="35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4" fillId="5" borderId="43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166" fontId="21" fillId="0" borderId="55" xfId="3" applyFont="1" applyBorder="1" applyAlignment="1">
      <alignment horizontal="center" vertical="center" wrapText="1"/>
    </xf>
    <xf numFmtId="0" fontId="0" fillId="0" borderId="0" xfId="0"/>
    <xf numFmtId="166" fontId="3" fillId="0" borderId="1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6" fontId="22" fillId="2" borderId="1" xfId="3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66" fontId="23" fillId="0" borderId="1" xfId="3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166" fontId="21" fillId="3" borderId="55" xfId="0" applyNumberFormat="1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16" fontId="23" fillId="3" borderId="1" xfId="0" applyNumberFormat="1" applyFont="1" applyFill="1" applyBorder="1" applyAlignment="1">
      <alignment horizontal="center" vertical="center" wrapText="1"/>
    </xf>
    <xf numFmtId="166" fontId="23" fillId="3" borderId="1" xfId="3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166" fontId="24" fillId="0" borderId="1" xfId="3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</cellXfs>
  <cellStyles count="4">
    <cellStyle name="Moneda" xfId="1" builtinId="4"/>
    <cellStyle name="Moneda 2" xfId="3" xr:uid="{1E02E936-7F18-4E20-A41E-F26FA25ADE89}"/>
    <cellStyle name="Normal" xfId="0" builtinId="0"/>
    <cellStyle name="Normal 2" xfId="2" xr:uid="{A02B6191-1FCB-4C2A-8E63-7261BDF39A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76200</xdr:rowOff>
    </xdr:from>
    <xdr:to>
      <xdr:col>2</xdr:col>
      <xdr:colOff>428624</xdr:colOff>
      <xdr:row>3</xdr:row>
      <xdr:rowOff>200634</xdr:rowOff>
    </xdr:to>
    <xdr:pic>
      <xdr:nvPicPr>
        <xdr:cNvPr id="2" name="Imagen 1" descr="Texto&#10;&#10;Descripción generada automáticamente">
          <a:extLst>
            <a:ext uri="{FF2B5EF4-FFF2-40B4-BE49-F238E27FC236}">
              <a16:creationId xmlns:a16="http://schemas.microsoft.com/office/drawing/2014/main" id="{03FA0DF1-F0B6-4652-A2DC-EDF46DB7A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76200"/>
          <a:ext cx="1781175" cy="838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F87C96-EF9C-4569-B20F-E12606C8D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4AF2B9-1BEA-47E8-B6BB-67517328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8BB13D-CDF8-4B35-9BDA-B13E88ACF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D322E2-78EB-4385-8548-496F1087D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309B24-BE00-426B-A791-16EAFB2F7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676BB5-F619-4008-AA92-E8707577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96895-2EFB-4C7E-8D84-880B36F46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044B12-48B9-41F2-92A8-24322813C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2AAE8-7F69-46F2-A86D-ACE3F0CA0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C17D0B-8E6D-49FD-A9D3-B44953AAE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214A24-4FF3-49BA-92BC-B60752695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1A7D79-9E28-4C8C-98B0-ABBFC2794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1938AD-FB48-49D4-8E50-10000247F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BB71EE-6F05-44ED-A3EE-A65B77901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A9A3D7-00AD-40F9-8CD9-86BF5AC70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4A105F-518B-48E1-816E-8C6E96FCB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907D73-2124-48F5-9595-9E48B7037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3B973-F0FD-4E12-AE59-EE97A0135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EEF8F7-B408-4510-A719-9BCF44A6E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C9BABE-4F63-479F-836A-63D843A50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1CC8C3-DE0E-4267-8C9E-1C456E717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E9AF74-5E46-4328-BDB9-509ED7D3D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5F82DE-70D5-4D5C-95E9-32156E5F9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7B9A2F-4E0E-4A12-9355-5B99BBB54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28575"/>
          <a:ext cx="666570" cy="743292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14</xdr:row>
      <xdr:rowOff>66675</xdr:rowOff>
    </xdr:from>
    <xdr:to>
      <xdr:col>4</xdr:col>
      <xdr:colOff>428625</xdr:colOff>
      <xdr:row>22</xdr:row>
      <xdr:rowOff>66675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58B02D3-CC16-4D71-969C-6B1EBC0D360B}"/>
            </a:ext>
          </a:extLst>
        </xdr:cNvPr>
        <xdr:cNvSpPr/>
      </xdr:nvSpPr>
      <xdr:spPr>
        <a:xfrm>
          <a:off x="85725" y="2324100"/>
          <a:ext cx="3095625" cy="1533525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85725</xdr:colOff>
      <xdr:row>22</xdr:row>
      <xdr:rowOff>114300</xdr:rowOff>
    </xdr:from>
    <xdr:to>
      <xdr:col>4</xdr:col>
      <xdr:colOff>428625</xdr:colOff>
      <xdr:row>30</xdr:row>
      <xdr:rowOff>123825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2D36012-79AD-4433-9938-C49BE9436319}"/>
            </a:ext>
          </a:extLst>
        </xdr:cNvPr>
        <xdr:cNvSpPr/>
      </xdr:nvSpPr>
      <xdr:spPr>
        <a:xfrm>
          <a:off x="85725" y="3905250"/>
          <a:ext cx="3095625" cy="1533525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781050</xdr:colOff>
      <xdr:row>14</xdr:row>
      <xdr:rowOff>57150</xdr:rowOff>
    </xdr:from>
    <xdr:to>
      <xdr:col>7</xdr:col>
      <xdr:colOff>704850</xdr:colOff>
      <xdr:row>22</xdr:row>
      <xdr:rowOff>57150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D00E0295-7C69-4E83-92DA-7B5D62226CE8}"/>
            </a:ext>
          </a:extLst>
        </xdr:cNvPr>
        <xdr:cNvSpPr/>
      </xdr:nvSpPr>
      <xdr:spPr>
        <a:xfrm>
          <a:off x="3533775" y="2314575"/>
          <a:ext cx="3095625" cy="1533525"/>
        </a:xfrm>
        <a:prstGeom prst="rect">
          <a:avLst/>
        </a:prstGeom>
        <a:blipFill>
          <a:blip xmlns:r="http://schemas.openxmlformats.org/officeDocument/2006/relationships" r:embed="rId5"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85725</xdr:rowOff>
    </xdr:from>
    <xdr:to>
      <xdr:col>2</xdr:col>
      <xdr:colOff>314325</xdr:colOff>
      <xdr:row>4</xdr:row>
      <xdr:rowOff>94646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A04968-42DD-40C4-AD95-1161A69FC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5725"/>
          <a:ext cx="1933575" cy="723296"/>
        </a:xfrm>
        <a:prstGeom prst="rect">
          <a:avLst/>
        </a:prstGeom>
      </xdr:spPr>
    </xdr:pic>
    <xdr:clientData/>
  </xdr:twoCellAnchor>
  <xdr:twoCellAnchor editAs="oneCell">
    <xdr:from>
      <xdr:col>7</xdr:col>
      <xdr:colOff>619124</xdr:colOff>
      <xdr:row>0</xdr:row>
      <xdr:rowOff>66674</xdr:rowOff>
    </xdr:from>
    <xdr:to>
      <xdr:col>8</xdr:col>
      <xdr:colOff>857249</xdr:colOff>
      <xdr:row>4</xdr:row>
      <xdr:rowOff>123964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6F02A3-316D-4040-BEFF-89D7519E2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66674"/>
          <a:ext cx="1285875" cy="771665"/>
        </a:xfrm>
        <a:prstGeom prst="rect">
          <a:avLst/>
        </a:prstGeom>
      </xdr:spPr>
    </xdr:pic>
    <xdr:clientData/>
  </xdr:twoCellAnchor>
  <xdr:twoCellAnchor editAs="oneCell">
    <xdr:from>
      <xdr:col>8</xdr:col>
      <xdr:colOff>784998</xdr:colOff>
      <xdr:row>1</xdr:row>
      <xdr:rowOff>13838</xdr:rowOff>
    </xdr:from>
    <xdr:to>
      <xdr:col>8</xdr:col>
      <xdr:colOff>1064399</xdr:colOff>
      <xdr:row>3</xdr:row>
      <xdr:rowOff>9526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0CF254-B231-4993-848A-5C67A19A8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1123" y="223388"/>
          <a:ext cx="279401" cy="3004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2F13F5-4F01-47BF-86D1-5FF149493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F7CA18-812A-43C7-9669-AB221858A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  <xdr:oneCellAnchor>
    <xdr:from>
      <xdr:col>0</xdr:col>
      <xdr:colOff>47625</xdr:colOff>
      <xdr:row>19</xdr:row>
      <xdr:rowOff>171450</xdr:rowOff>
    </xdr:from>
    <xdr:ext cx="6252482" cy="937629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33E9C67F-4C63-48A2-BE68-03727F44EA61}"/>
            </a:ext>
          </a:extLst>
        </xdr:cNvPr>
        <xdr:cNvSpPr/>
      </xdr:nvSpPr>
      <xdr:spPr>
        <a:xfrm>
          <a:off x="47625" y="3390900"/>
          <a:ext cx="625248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NO HAY FOTOGRAFIA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324FF0-53D0-4F46-9B91-D64BACF30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C098D8-2F25-4B99-BB17-A67F58EEB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31A8C0-1090-4EF2-871A-7DDB05E96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E2966A-1F01-44A8-AAF5-FD2F75939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28575"/>
          <a:ext cx="666570" cy="743292"/>
        </a:xfrm>
        <a:prstGeom prst="rect">
          <a:avLst/>
        </a:prstGeom>
      </xdr:spPr>
    </xdr:pic>
    <xdr:clientData/>
  </xdr:twoCellAnchor>
  <xdr:oneCellAnchor>
    <xdr:from>
      <xdr:col>0</xdr:col>
      <xdr:colOff>47625</xdr:colOff>
      <xdr:row>19</xdr:row>
      <xdr:rowOff>85725</xdr:rowOff>
    </xdr:from>
    <xdr:ext cx="6252482" cy="937629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4BBB547-2973-4407-92B5-DCE1D2EC0952}"/>
            </a:ext>
          </a:extLst>
        </xdr:cNvPr>
        <xdr:cNvSpPr/>
      </xdr:nvSpPr>
      <xdr:spPr>
        <a:xfrm>
          <a:off x="47625" y="3305175"/>
          <a:ext cx="625248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NO HAY FOTOGRAFIA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07D5A0-82F9-4DA9-8B2D-A3F774118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F6B4F9-4A2E-4113-803C-8A0B16C3F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5239BD-E468-435F-9B94-A90D8EED5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ABCA9F-B07E-4FFB-BAAD-9064A49A6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D14F13-2EBD-4323-B6DE-22BF558BC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48B5C1-FE71-49F3-B9F7-D0027F650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748393</xdr:colOff>
      <xdr:row>4</xdr:row>
      <xdr:rowOff>37496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837C1F-59EB-4F03-8FBF-CCE294CCF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796143" cy="723296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0</xdr:row>
      <xdr:rowOff>28575</xdr:rowOff>
    </xdr:from>
    <xdr:to>
      <xdr:col>7</xdr:col>
      <xdr:colOff>342720</xdr:colOff>
      <xdr:row>4</xdr:row>
      <xdr:rowOff>57492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56A408-33E9-4608-A90C-EBA8A3168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8575"/>
          <a:ext cx="666570" cy="7432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-KAREN\Downloads\INF%20COSTOS%20MAQ%20ENERO%2018-23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harles\Documents\Maquinaria\COORDINACION%20MAQUINARIA%202019\INFORME%20COSTOS%20MAQ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1"/>
      <sheetName val="B1"/>
      <sheetName val="2"/>
      <sheetName val="B2"/>
      <sheetName val="3"/>
      <sheetName val="B3"/>
      <sheetName val="4"/>
      <sheetName val="B4"/>
      <sheetName val="STATUS UNIDADES"/>
    </sheetNames>
    <sheetDataSet>
      <sheetData sheetId="0">
        <row r="5">
          <cell r="A5" t="str">
            <v>No</v>
          </cell>
          <cell r="B5" t="str">
            <v>COMUNIDAD</v>
          </cell>
          <cell r="C5" t="str">
            <v>TRABAJO REALIZADO</v>
          </cell>
          <cell r="D5" t="str">
            <v>EQUIPO</v>
          </cell>
          <cell r="E5" t="str">
            <v>PERIODO</v>
          </cell>
          <cell r="G5" t="str">
            <v>DIAS TRABAJADOS</v>
          </cell>
          <cell r="H5" t="str">
            <v>CAMIONES</v>
          </cell>
          <cell r="I5" t="str">
            <v>HRS RETRO</v>
          </cell>
          <cell r="J5" t="str">
            <v>HRS EXC-TRACTOR</v>
          </cell>
          <cell r="K5" t="str">
            <v>HRS TOTAL MAQ TRAB</v>
          </cell>
          <cell r="L5" t="str">
            <v>COMB PRES</v>
          </cell>
          <cell r="M5" t="str">
            <v>COMB BENE</v>
          </cell>
          <cell r="N5" t="str">
            <v>LTS COMB.</v>
          </cell>
          <cell r="O5" t="str">
            <v>$COMB</v>
          </cell>
          <cell r="P5" t="str">
            <v>COSTO CAMIONES</v>
          </cell>
          <cell r="Q5" t="str">
            <v>$ RETRO</v>
          </cell>
          <cell r="R5" t="str">
            <v>$ EXC-TRACTOR</v>
          </cell>
          <cell r="S5" t="str">
            <v>COSTO MAQUINARIA</v>
          </cell>
          <cell r="T5" t="str">
            <v>COSTO TOTAL</v>
          </cell>
        </row>
        <row r="6">
          <cell r="A6">
            <v>1</v>
          </cell>
          <cell r="B6" t="str">
            <v>BO EL CALVARIO/CALLE HOTEL MONTECARLO</v>
          </cell>
          <cell r="C6" t="str">
            <v>ACARREO DE PIEDRA DE LA CALLE AL AUDITORIO MPAL</v>
          </cell>
          <cell r="D6" t="str">
            <v>RETRO Y CAMION VOLTEO</v>
          </cell>
          <cell r="E6">
            <v>44215</v>
          </cell>
          <cell r="F6">
            <v>44215</v>
          </cell>
          <cell r="G6">
            <v>1</v>
          </cell>
          <cell r="H6">
            <v>2</v>
          </cell>
          <cell r="I6">
            <v>6</v>
          </cell>
          <cell r="K6">
            <v>6</v>
          </cell>
          <cell r="L6">
            <v>125</v>
          </cell>
          <cell r="N6">
            <v>125</v>
          </cell>
          <cell r="O6">
            <v>2512.5</v>
          </cell>
          <cell r="P6">
            <v>1800</v>
          </cell>
          <cell r="Q6">
            <v>2100</v>
          </cell>
          <cell r="R6">
            <v>0</v>
          </cell>
          <cell r="S6">
            <v>2100</v>
          </cell>
          <cell r="T6">
            <v>6412.5</v>
          </cell>
        </row>
        <row r="7">
          <cell r="A7">
            <v>2</v>
          </cell>
          <cell r="B7" t="str">
            <v>DANTZIBOJAY/CANAL DE RIEGO</v>
          </cell>
          <cell r="C7" t="str">
            <v>ACARREO DE TEPETATE, PIEDRA BRAZA Y GRAVA PARA CANAL DE RIEGO</v>
          </cell>
          <cell r="D7" t="str">
            <v>RETRO Y CAMION VOLTEO</v>
          </cell>
          <cell r="E7">
            <v>44210</v>
          </cell>
          <cell r="F7">
            <v>44218</v>
          </cell>
          <cell r="G7">
            <v>4</v>
          </cell>
          <cell r="H7">
            <v>4</v>
          </cell>
          <cell r="I7">
            <v>18</v>
          </cell>
          <cell r="K7">
            <v>18</v>
          </cell>
          <cell r="M7">
            <v>290</v>
          </cell>
          <cell r="N7">
            <v>290</v>
          </cell>
          <cell r="O7">
            <v>5829</v>
          </cell>
          <cell r="P7">
            <v>3600</v>
          </cell>
          <cell r="Q7">
            <v>6300</v>
          </cell>
          <cell r="R7">
            <v>0</v>
          </cell>
          <cell r="S7">
            <v>6300</v>
          </cell>
          <cell r="T7">
            <v>15729</v>
          </cell>
        </row>
        <row r="8">
          <cell r="A8">
            <v>3</v>
          </cell>
          <cell r="B8" t="str">
            <v>JONACAPA/UNIDAD DE RIEGO</v>
          </cell>
          <cell r="C8" t="str">
            <v>EXCAVAR ZANJA PARA TUBERIA EN RED DE RIEGO</v>
          </cell>
          <cell r="D8" t="str">
            <v>RETROEXCAVADORA</v>
          </cell>
          <cell r="E8">
            <v>44218</v>
          </cell>
          <cell r="F8">
            <v>44218</v>
          </cell>
          <cell r="G8">
            <v>1</v>
          </cell>
          <cell r="I8">
            <v>6</v>
          </cell>
          <cell r="K8">
            <v>6</v>
          </cell>
          <cell r="M8">
            <v>50</v>
          </cell>
          <cell r="N8">
            <v>50</v>
          </cell>
          <cell r="O8">
            <v>1005.0000000000001</v>
          </cell>
          <cell r="P8">
            <v>0</v>
          </cell>
          <cell r="Q8">
            <v>2100</v>
          </cell>
          <cell r="R8">
            <v>0</v>
          </cell>
          <cell r="S8">
            <v>2100</v>
          </cell>
          <cell r="T8">
            <v>3105</v>
          </cell>
        </row>
        <row r="9">
          <cell r="A9">
            <v>4</v>
          </cell>
          <cell r="B9" t="str">
            <v>PEDREGOSO/COMUNIDAD</v>
          </cell>
          <cell r="C9" t="str">
            <v>LIMPIEZA DE TERRENO PARA RECORRER CERCA</v>
          </cell>
          <cell r="D9" t="str">
            <v>RETROEXCAVADORA</v>
          </cell>
          <cell r="E9">
            <v>44216</v>
          </cell>
          <cell r="F9">
            <v>44218</v>
          </cell>
          <cell r="G9">
            <v>3</v>
          </cell>
          <cell r="I9">
            <v>18</v>
          </cell>
          <cell r="K9">
            <v>18</v>
          </cell>
          <cell r="M9">
            <v>60</v>
          </cell>
          <cell r="N9">
            <v>60</v>
          </cell>
          <cell r="O9">
            <v>1206</v>
          </cell>
          <cell r="P9">
            <v>0</v>
          </cell>
          <cell r="Q9">
            <v>6300</v>
          </cell>
          <cell r="R9">
            <v>0</v>
          </cell>
          <cell r="S9">
            <v>6300</v>
          </cell>
          <cell r="T9">
            <v>7506</v>
          </cell>
        </row>
        <row r="10">
          <cell r="P10" t="str">
            <v>COSTO TOTAL MES</v>
          </cell>
          <cell r="T10">
            <v>32752.5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>
        <row r="5">
          <cell r="A5" t="str">
            <v>No</v>
          </cell>
          <cell r="B5" t="str">
            <v>COMUNIDAD</v>
          </cell>
          <cell r="C5" t="str">
            <v>TRABAJO REALIZADO</v>
          </cell>
          <cell r="D5" t="str">
            <v>EQUIPO</v>
          </cell>
          <cell r="E5" t="str">
            <v>PERIODO</v>
          </cell>
          <cell r="G5" t="str">
            <v>DIAS TRABAJADOS</v>
          </cell>
          <cell r="H5" t="str">
            <v>CAMIONES</v>
          </cell>
          <cell r="I5" t="str">
            <v>HRS RETRO</v>
          </cell>
          <cell r="J5" t="str">
            <v>HRS EXC-TRACTOR</v>
          </cell>
          <cell r="K5" t="str">
            <v>HRS TOTAL MAQ TRAB</v>
          </cell>
          <cell r="L5" t="str">
            <v>COMB PRES</v>
          </cell>
          <cell r="M5" t="str">
            <v>COMB BENE</v>
          </cell>
          <cell r="N5" t="str">
            <v>LTS COMB.</v>
          </cell>
          <cell r="O5" t="str">
            <v>$COMB</v>
          </cell>
          <cell r="P5" t="str">
            <v>COSTO CAMIONES</v>
          </cell>
          <cell r="Q5" t="str">
            <v>$ RETRO</v>
          </cell>
          <cell r="R5" t="str">
            <v>$ EXC-TRACTOR</v>
          </cell>
          <cell r="S5" t="str">
            <v>COSTO MAQUINARIA</v>
          </cell>
          <cell r="T5" t="str">
            <v>COSTO TOTAL</v>
          </cell>
        </row>
        <row r="6">
          <cell r="A6">
            <v>1</v>
          </cell>
          <cell r="B6" t="str">
            <v>BO EL CALVARIO/COBAEH</v>
          </cell>
          <cell r="C6" t="str">
            <v>EXTENDER ESCOMBRO Y ACARREO DE TIERRA</v>
          </cell>
          <cell r="D6" t="str">
            <v>RETRO Y CAMION</v>
          </cell>
          <cell r="E6">
            <v>43244</v>
          </cell>
          <cell r="F6">
            <v>43244</v>
          </cell>
          <cell r="G6">
            <v>1</v>
          </cell>
          <cell r="H6">
            <v>2</v>
          </cell>
          <cell r="I6">
            <v>6</v>
          </cell>
          <cell r="J6">
            <v>0</v>
          </cell>
          <cell r="K6">
            <v>6</v>
          </cell>
          <cell r="L6">
            <v>150</v>
          </cell>
          <cell r="N6">
            <v>150</v>
          </cell>
          <cell r="O6">
            <v>2850</v>
          </cell>
          <cell r="P6">
            <v>1800</v>
          </cell>
          <cell r="Q6">
            <v>2100</v>
          </cell>
          <cell r="R6">
            <v>0</v>
          </cell>
          <cell r="S6">
            <v>2100</v>
          </cell>
          <cell r="T6">
            <v>6750</v>
          </cell>
        </row>
        <row r="7">
          <cell r="A7">
            <v>2</v>
          </cell>
          <cell r="B7" t="str">
            <v>BO SANTA BARBARA/COMUNIDAD</v>
          </cell>
          <cell r="C7" t="str">
            <v>ACARREO DE TEPETATE PARA REVESTIR CALLE</v>
          </cell>
          <cell r="D7" t="str">
            <v>CAMION</v>
          </cell>
          <cell r="E7">
            <v>43235</v>
          </cell>
          <cell r="F7">
            <v>43235</v>
          </cell>
          <cell r="G7">
            <v>1</v>
          </cell>
          <cell r="H7">
            <v>1</v>
          </cell>
          <cell r="I7">
            <v>0</v>
          </cell>
          <cell r="J7">
            <v>0</v>
          </cell>
          <cell r="K7">
            <v>0</v>
          </cell>
          <cell r="L7">
            <v>50</v>
          </cell>
          <cell r="N7">
            <v>50</v>
          </cell>
          <cell r="O7">
            <v>950</v>
          </cell>
          <cell r="P7">
            <v>900</v>
          </cell>
          <cell r="Q7">
            <v>0</v>
          </cell>
          <cell r="R7">
            <v>0</v>
          </cell>
          <cell r="S7">
            <v>0</v>
          </cell>
          <cell r="T7">
            <v>1850</v>
          </cell>
        </row>
        <row r="8">
          <cell r="A8">
            <v>3</v>
          </cell>
          <cell r="B8" t="str">
            <v>EL ASTILLERO/SAN ISIDRO, CALLE AL POZO Y CALLE LOS PAVOS</v>
          </cell>
          <cell r="C8" t="str">
            <v>ACARREO DE TEPETATE Y PIEDRA BOLA</v>
          </cell>
          <cell r="D8" t="str">
            <v>RETRO Y CAMION</v>
          </cell>
          <cell r="E8">
            <v>43230</v>
          </cell>
          <cell r="F8">
            <v>43243</v>
          </cell>
          <cell r="G8">
            <v>5</v>
          </cell>
          <cell r="H8">
            <v>6</v>
          </cell>
          <cell r="I8">
            <v>18</v>
          </cell>
          <cell r="J8">
            <v>0</v>
          </cell>
          <cell r="K8">
            <v>18</v>
          </cell>
          <cell r="L8">
            <v>450</v>
          </cell>
          <cell r="N8">
            <v>450</v>
          </cell>
          <cell r="O8">
            <v>8550</v>
          </cell>
          <cell r="P8">
            <v>5400</v>
          </cell>
          <cell r="Q8">
            <v>6300</v>
          </cell>
          <cell r="R8">
            <v>0</v>
          </cell>
          <cell r="S8">
            <v>6300</v>
          </cell>
          <cell r="T8">
            <v>20250</v>
          </cell>
        </row>
        <row r="9">
          <cell r="A9">
            <v>4</v>
          </cell>
          <cell r="B9" t="str">
            <v>JONACAPA/VARIAS CALLES</v>
          </cell>
          <cell r="C9" t="str">
            <v>ACARREO DE LUTITA</v>
          </cell>
          <cell r="D9" t="str">
            <v>RETRO Y CAMION</v>
          </cell>
          <cell r="E9">
            <v>43236</v>
          </cell>
          <cell r="F9">
            <v>43237</v>
          </cell>
          <cell r="G9">
            <v>2</v>
          </cell>
          <cell r="H9">
            <v>5</v>
          </cell>
          <cell r="I9">
            <v>12</v>
          </cell>
          <cell r="J9">
            <v>0</v>
          </cell>
          <cell r="K9">
            <v>12</v>
          </cell>
          <cell r="M9">
            <v>350</v>
          </cell>
          <cell r="N9">
            <v>350</v>
          </cell>
          <cell r="O9">
            <v>6650</v>
          </cell>
          <cell r="P9">
            <v>4500</v>
          </cell>
          <cell r="Q9">
            <v>4200</v>
          </cell>
          <cell r="R9">
            <v>0</v>
          </cell>
          <cell r="S9">
            <v>4200</v>
          </cell>
          <cell r="T9">
            <v>15350</v>
          </cell>
        </row>
        <row r="10">
          <cell r="A10">
            <v>5</v>
          </cell>
          <cell r="B10" t="str">
            <v>LA CRUZ/EJIDO</v>
          </cell>
          <cell r="C10" t="str">
            <v>REPARACION DE BORDO Y LIMPIEZA DE ARROYO</v>
          </cell>
          <cell r="D10" t="str">
            <v>EXCAVADORA 320B Y TRACTOR BULLDOZER D6</v>
          </cell>
          <cell r="E10">
            <v>43235</v>
          </cell>
          <cell r="F10">
            <v>43251</v>
          </cell>
          <cell r="G10">
            <v>12</v>
          </cell>
          <cell r="H10">
            <v>0</v>
          </cell>
          <cell r="I10">
            <v>0</v>
          </cell>
          <cell r="J10">
            <v>72</v>
          </cell>
          <cell r="K10">
            <v>72</v>
          </cell>
          <cell r="M10">
            <v>800</v>
          </cell>
          <cell r="N10">
            <v>800</v>
          </cell>
          <cell r="O10">
            <v>15200</v>
          </cell>
          <cell r="P10">
            <v>0</v>
          </cell>
          <cell r="Q10">
            <v>0</v>
          </cell>
          <cell r="R10">
            <v>64800</v>
          </cell>
          <cell r="S10">
            <v>64800</v>
          </cell>
          <cell r="T10">
            <v>80000</v>
          </cell>
        </row>
        <row r="11">
          <cell r="A11">
            <v>6</v>
          </cell>
          <cell r="B11" t="str">
            <v>LA CRUZ/PUENTE LA CRUZ-ZOTHE</v>
          </cell>
          <cell r="C11" t="str">
            <v>ACARREO DE TEPETATE PARA REVESTIR CALLE</v>
          </cell>
          <cell r="D11" t="str">
            <v>RETRO Y CAMION</v>
          </cell>
          <cell r="E11">
            <v>43249</v>
          </cell>
          <cell r="F11">
            <v>43251</v>
          </cell>
          <cell r="G11">
            <v>3</v>
          </cell>
          <cell r="H11">
            <v>2</v>
          </cell>
          <cell r="I11">
            <v>15</v>
          </cell>
          <cell r="J11">
            <v>0</v>
          </cell>
          <cell r="K11">
            <v>15</v>
          </cell>
          <cell r="L11">
            <v>220</v>
          </cell>
          <cell r="N11">
            <v>220</v>
          </cell>
          <cell r="O11">
            <v>4180</v>
          </cell>
          <cell r="P11">
            <v>1800</v>
          </cell>
          <cell r="Q11">
            <v>5250</v>
          </cell>
          <cell r="R11">
            <v>0</v>
          </cell>
          <cell r="S11">
            <v>5250</v>
          </cell>
          <cell r="T11">
            <v>11230</v>
          </cell>
        </row>
        <row r="12">
          <cell r="A12">
            <v>7</v>
          </cell>
          <cell r="B12" t="str">
            <v>MAMITHI/BCO TEPETATE</v>
          </cell>
          <cell r="C12" t="str">
            <v>ABUNDAR TEPETATE</v>
          </cell>
          <cell r="D12" t="str">
            <v xml:space="preserve">EXCAVADORA 320B  </v>
          </cell>
          <cell r="E12">
            <v>43235</v>
          </cell>
          <cell r="F12">
            <v>43244</v>
          </cell>
          <cell r="G12">
            <v>8</v>
          </cell>
          <cell r="H12">
            <v>0</v>
          </cell>
          <cell r="I12">
            <v>0</v>
          </cell>
          <cell r="J12">
            <v>48</v>
          </cell>
          <cell r="K12">
            <v>48</v>
          </cell>
          <cell r="M12">
            <v>400</v>
          </cell>
          <cell r="N12">
            <v>400</v>
          </cell>
          <cell r="O12">
            <v>7600</v>
          </cell>
          <cell r="P12">
            <v>0</v>
          </cell>
          <cell r="Q12">
            <v>0</v>
          </cell>
          <cell r="R12">
            <v>43200</v>
          </cell>
          <cell r="S12">
            <v>43200</v>
          </cell>
          <cell r="T12">
            <v>50800</v>
          </cell>
        </row>
        <row r="13">
          <cell r="A13">
            <v>8</v>
          </cell>
          <cell r="B13" t="str">
            <v>MAMITHI/EJIDO</v>
          </cell>
          <cell r="C13" t="str">
            <v>ABRIR CALLES PARA LOTES</v>
          </cell>
          <cell r="D13" t="str">
            <v>TRACTOR BULLDOZER D6</v>
          </cell>
          <cell r="E13">
            <v>43245</v>
          </cell>
          <cell r="F13">
            <v>43251</v>
          </cell>
          <cell r="G13">
            <v>5</v>
          </cell>
          <cell r="H13">
            <v>0</v>
          </cell>
          <cell r="I13">
            <v>0</v>
          </cell>
          <cell r="J13">
            <v>30</v>
          </cell>
          <cell r="K13">
            <v>30</v>
          </cell>
          <cell r="M13">
            <v>400</v>
          </cell>
          <cell r="N13">
            <v>400</v>
          </cell>
          <cell r="O13">
            <v>7600</v>
          </cell>
          <cell r="P13">
            <v>0</v>
          </cell>
          <cell r="Q13">
            <v>0</v>
          </cell>
          <cell r="R13">
            <v>27000</v>
          </cell>
          <cell r="S13">
            <v>27000</v>
          </cell>
          <cell r="T13">
            <v>34600</v>
          </cell>
        </row>
        <row r="14">
          <cell r="A14">
            <v>9</v>
          </cell>
          <cell r="B14" t="str">
            <v>MAXTHA/CASA DE SALUD</v>
          </cell>
          <cell r="C14" t="str">
            <v>ACARREO DE TIERRA</v>
          </cell>
          <cell r="D14" t="str">
            <v>CAMION</v>
          </cell>
          <cell r="E14">
            <v>43243</v>
          </cell>
          <cell r="F14">
            <v>43243</v>
          </cell>
          <cell r="G14">
            <v>1</v>
          </cell>
          <cell r="H14">
            <v>1</v>
          </cell>
          <cell r="I14">
            <v>0</v>
          </cell>
          <cell r="J14">
            <v>0</v>
          </cell>
          <cell r="K14">
            <v>0</v>
          </cell>
          <cell r="L14">
            <v>50</v>
          </cell>
          <cell r="N14">
            <v>50</v>
          </cell>
          <cell r="O14">
            <v>950</v>
          </cell>
          <cell r="P14">
            <v>900</v>
          </cell>
          <cell r="Q14">
            <v>0</v>
          </cell>
          <cell r="R14">
            <v>0</v>
          </cell>
          <cell r="S14">
            <v>0</v>
          </cell>
          <cell r="T14">
            <v>1850</v>
          </cell>
        </row>
        <row r="15">
          <cell r="A15">
            <v>10</v>
          </cell>
          <cell r="B15" t="str">
            <v>MZA DEL TENDIDO/IGLESIA</v>
          </cell>
          <cell r="C15" t="str">
            <v>ACARREO DE TEPETATE</v>
          </cell>
          <cell r="D15" t="str">
            <v>CAMION</v>
          </cell>
          <cell r="E15">
            <v>43228</v>
          </cell>
          <cell r="F15">
            <v>43228</v>
          </cell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0</v>
          </cell>
          <cell r="L15">
            <v>50</v>
          </cell>
          <cell r="N15">
            <v>50</v>
          </cell>
          <cell r="O15">
            <v>950</v>
          </cell>
          <cell r="P15">
            <v>900</v>
          </cell>
          <cell r="Q15">
            <v>0</v>
          </cell>
          <cell r="R15">
            <v>0</v>
          </cell>
          <cell r="S15">
            <v>0</v>
          </cell>
          <cell r="T15">
            <v>1850</v>
          </cell>
        </row>
        <row r="16">
          <cell r="A16">
            <v>11</v>
          </cell>
          <cell r="B16" t="str">
            <v>RCHO GUADALUPE/VARIAS CALLES</v>
          </cell>
          <cell r="C16" t="str">
            <v>ACARREO DE TEPETATE PARA REVESTIR CALLE Y EXCAVAR ZANJA</v>
          </cell>
          <cell r="D16" t="str">
            <v>RETRO Y CAMION</v>
          </cell>
          <cell r="E16">
            <v>43248</v>
          </cell>
          <cell r="F16">
            <v>43250</v>
          </cell>
          <cell r="G16">
            <v>3</v>
          </cell>
          <cell r="H16">
            <v>2</v>
          </cell>
          <cell r="I16">
            <v>18</v>
          </cell>
          <cell r="J16">
            <v>0</v>
          </cell>
          <cell r="K16">
            <v>18</v>
          </cell>
          <cell r="L16">
            <v>250</v>
          </cell>
          <cell r="N16">
            <v>250</v>
          </cell>
          <cell r="O16">
            <v>4750</v>
          </cell>
          <cell r="P16">
            <v>1800</v>
          </cell>
          <cell r="Q16">
            <v>6300</v>
          </cell>
          <cell r="R16">
            <v>0</v>
          </cell>
          <cell r="S16">
            <v>6300</v>
          </cell>
          <cell r="T16">
            <v>12850</v>
          </cell>
        </row>
        <row r="17">
          <cell r="A17">
            <v>12</v>
          </cell>
          <cell r="B17" t="str">
            <v>TAGUI/CAMINO A PATECITO</v>
          </cell>
          <cell r="C17" t="str">
            <v>BACHEO</v>
          </cell>
          <cell r="D17" t="str">
            <v>CAMION</v>
          </cell>
          <cell r="E17">
            <v>43227</v>
          </cell>
          <cell r="F17">
            <v>43227</v>
          </cell>
          <cell r="G17">
            <v>1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50</v>
          </cell>
          <cell r="N17">
            <v>50</v>
          </cell>
          <cell r="O17">
            <v>950</v>
          </cell>
          <cell r="P17">
            <v>900</v>
          </cell>
          <cell r="Q17">
            <v>0</v>
          </cell>
          <cell r="R17">
            <v>0</v>
          </cell>
          <cell r="S17">
            <v>0</v>
          </cell>
          <cell r="T17">
            <v>1850</v>
          </cell>
        </row>
        <row r="18">
          <cell r="A18">
            <v>13</v>
          </cell>
          <cell r="B18" t="str">
            <v>TAGUI/CAMINO DOTHI-ZETHE</v>
          </cell>
          <cell r="C18" t="str">
            <v>ACARREO DE ESCOMBRO PARA REVESTIR CAMINO</v>
          </cell>
          <cell r="D18" t="str">
            <v>RETRO Y CAMION</v>
          </cell>
          <cell r="E18">
            <v>43238</v>
          </cell>
          <cell r="F18">
            <v>43241</v>
          </cell>
          <cell r="G18">
            <v>2</v>
          </cell>
          <cell r="H18">
            <v>4</v>
          </cell>
          <cell r="I18">
            <v>12</v>
          </cell>
          <cell r="J18">
            <v>0</v>
          </cell>
          <cell r="K18">
            <v>12</v>
          </cell>
          <cell r="M18">
            <v>300</v>
          </cell>
          <cell r="N18">
            <v>300</v>
          </cell>
          <cell r="O18">
            <v>5700</v>
          </cell>
          <cell r="P18">
            <v>3600</v>
          </cell>
          <cell r="Q18">
            <v>4200</v>
          </cell>
          <cell r="R18">
            <v>0</v>
          </cell>
          <cell r="S18">
            <v>4200</v>
          </cell>
          <cell r="T18">
            <v>13500</v>
          </cell>
        </row>
        <row r="19">
          <cell r="A19">
            <v>14</v>
          </cell>
          <cell r="B19" t="str">
            <v>TLAXCALILLA/COMUNIDAD</v>
          </cell>
          <cell r="C19" t="str">
            <v>BANDEAR EMPEDRADO</v>
          </cell>
          <cell r="D19" t="str">
            <v>CAMION</v>
          </cell>
          <cell r="E19">
            <v>43223</v>
          </cell>
          <cell r="F19">
            <v>43223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25</v>
          </cell>
          <cell r="N19">
            <v>25</v>
          </cell>
          <cell r="O19">
            <v>475</v>
          </cell>
          <cell r="P19">
            <v>900</v>
          </cell>
          <cell r="Q19">
            <v>0</v>
          </cell>
          <cell r="R19">
            <v>0</v>
          </cell>
          <cell r="S19">
            <v>0</v>
          </cell>
          <cell r="T19">
            <v>1375</v>
          </cell>
        </row>
        <row r="20">
          <cell r="A20">
            <v>15</v>
          </cell>
          <cell r="B20" t="str">
            <v>VITEJHE/BORDO Y PARCELAS</v>
          </cell>
          <cell r="C20" t="str">
            <v>ACARREO DE TIERRA Y EXCAVAR ZANJA</v>
          </cell>
          <cell r="D20" t="str">
            <v>RETRO Y CAMION</v>
          </cell>
          <cell r="E20">
            <v>43222</v>
          </cell>
          <cell r="F20">
            <v>43232</v>
          </cell>
          <cell r="G20">
            <v>9</v>
          </cell>
          <cell r="H20">
            <v>14</v>
          </cell>
          <cell r="I20">
            <v>54</v>
          </cell>
          <cell r="J20">
            <v>0</v>
          </cell>
          <cell r="K20">
            <v>54</v>
          </cell>
          <cell r="M20">
            <v>734</v>
          </cell>
          <cell r="N20">
            <v>734</v>
          </cell>
          <cell r="O20">
            <v>13946</v>
          </cell>
          <cell r="P20">
            <v>12600</v>
          </cell>
          <cell r="Q20">
            <v>18900</v>
          </cell>
          <cell r="R20">
            <v>0</v>
          </cell>
          <cell r="S20">
            <v>18900</v>
          </cell>
          <cell r="T20">
            <v>45446</v>
          </cell>
        </row>
        <row r="21">
          <cell r="A21">
            <v>16</v>
          </cell>
          <cell r="B21" t="str">
            <v>ZOTHE/EJIDO</v>
          </cell>
          <cell r="C21" t="str">
            <v>ABRIENDO CAMINO A BCO DE CANTERA</v>
          </cell>
          <cell r="D21" t="str">
            <v>EXCAVADORA 320B</v>
          </cell>
          <cell r="E21">
            <v>43222</v>
          </cell>
          <cell r="F21">
            <v>43234</v>
          </cell>
          <cell r="G21">
            <v>11</v>
          </cell>
          <cell r="H21">
            <v>0</v>
          </cell>
          <cell r="I21">
            <v>0</v>
          </cell>
          <cell r="J21">
            <v>60</v>
          </cell>
          <cell r="K21">
            <v>60</v>
          </cell>
          <cell r="M21">
            <v>600</v>
          </cell>
          <cell r="N21">
            <v>600</v>
          </cell>
          <cell r="O21">
            <v>11400</v>
          </cell>
          <cell r="P21">
            <v>0</v>
          </cell>
          <cell r="Q21">
            <v>0</v>
          </cell>
          <cell r="R21">
            <v>54000</v>
          </cell>
          <cell r="S21">
            <v>54000</v>
          </cell>
          <cell r="T21">
            <v>65400</v>
          </cell>
        </row>
        <row r="22">
          <cell r="P22" t="str">
            <v>COSTO TOTAL MES</v>
          </cell>
          <cell r="T22">
            <v>364951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94A4-5A14-4098-A940-8676E2D0C2EE}">
  <dimension ref="A1:T57"/>
  <sheetViews>
    <sheetView tabSelected="1" workbookViewId="0">
      <pane xSplit="4" ySplit="5" topLeftCell="H6" activePane="bottomRight" state="frozen"/>
      <selection activeCell="K10" sqref="K10"/>
      <selection pane="topRight" activeCell="K10" sqref="K10"/>
      <selection pane="bottomLeft" activeCell="K10" sqref="K10"/>
      <selection pane="bottomRight" activeCell="U40" sqref="U40"/>
    </sheetView>
  </sheetViews>
  <sheetFormatPr baseColWidth="10" defaultRowHeight="15.75" x14ac:dyDescent="0.25"/>
  <cols>
    <col min="1" max="1" width="3.28515625" style="1" customWidth="1"/>
    <col min="2" max="2" width="19.42578125" style="1" customWidth="1"/>
    <col min="3" max="3" width="23" style="1" customWidth="1"/>
    <col min="4" max="4" width="19.85546875" style="1" customWidth="1"/>
    <col min="5" max="5" width="9.42578125" style="1" customWidth="1"/>
    <col min="6" max="6" width="8.85546875" style="1" customWidth="1"/>
    <col min="7" max="8" width="10.85546875" style="1" customWidth="1"/>
    <col min="9" max="9" width="9.5703125" style="1" customWidth="1"/>
    <col min="10" max="10" width="10.85546875" style="1" customWidth="1"/>
    <col min="11" max="11" width="10.42578125" style="1" customWidth="1"/>
    <col min="12" max="12" width="5.7109375" style="1" customWidth="1"/>
    <col min="13" max="13" width="5.5703125" style="1" customWidth="1"/>
    <col min="14" max="14" width="7.7109375" style="1" customWidth="1"/>
    <col min="15" max="19" width="12.42578125" style="2" bestFit="1" customWidth="1"/>
    <col min="20" max="20" width="16.85546875" style="4" bestFit="1" customWidth="1"/>
  </cols>
  <sheetData>
    <row r="1" spans="1:20" ht="18.75" customHeight="1" x14ac:dyDescent="0.25">
      <c r="A1" s="83" t="s">
        <v>60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18.75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18.75" x14ac:dyDescent="0.25">
      <c r="A3" s="83" t="s">
        <v>17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21.75" customHeight="1" x14ac:dyDescent="0.25">
      <c r="B4" s="168" t="s">
        <v>96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20" ht="54.75" customHeight="1" x14ac:dyDescent="0.25">
      <c r="A5" s="65" t="s">
        <v>9</v>
      </c>
      <c r="B5" s="65" t="s">
        <v>0</v>
      </c>
      <c r="C5" s="65" t="s">
        <v>1</v>
      </c>
      <c r="D5" s="65" t="s">
        <v>2</v>
      </c>
      <c r="E5" s="82" t="s">
        <v>3</v>
      </c>
      <c r="F5" s="82"/>
      <c r="G5" s="65" t="s">
        <v>4</v>
      </c>
      <c r="H5" s="65" t="s">
        <v>10</v>
      </c>
      <c r="I5" s="65" t="s">
        <v>11</v>
      </c>
      <c r="J5" s="65" t="s">
        <v>12</v>
      </c>
      <c r="K5" s="65" t="s">
        <v>16</v>
      </c>
      <c r="L5" s="65" t="s">
        <v>20</v>
      </c>
      <c r="M5" s="65" t="s">
        <v>21</v>
      </c>
      <c r="N5" s="65" t="s">
        <v>18</v>
      </c>
      <c r="O5" s="66" t="s">
        <v>15</v>
      </c>
      <c r="P5" s="66" t="s">
        <v>5</v>
      </c>
      <c r="Q5" s="66" t="s">
        <v>13</v>
      </c>
      <c r="R5" s="66" t="s">
        <v>14</v>
      </c>
      <c r="S5" s="66" t="s">
        <v>6</v>
      </c>
      <c r="T5" s="66" t="s">
        <v>7</v>
      </c>
    </row>
    <row r="6" spans="1:20" ht="47.25" x14ac:dyDescent="0.25">
      <c r="A6" s="72">
        <v>1</v>
      </c>
      <c r="B6" s="73" t="s">
        <v>61</v>
      </c>
      <c r="C6" s="73" t="s">
        <v>62</v>
      </c>
      <c r="D6" s="73" t="s">
        <v>46</v>
      </c>
      <c r="E6" s="74">
        <v>44664</v>
      </c>
      <c r="F6" s="74">
        <v>44670</v>
      </c>
      <c r="G6" s="73">
        <v>4</v>
      </c>
      <c r="H6" s="73">
        <v>1</v>
      </c>
      <c r="I6" s="73">
        <v>18</v>
      </c>
      <c r="J6" s="73"/>
      <c r="K6" s="73">
        <f t="shared" ref="K6:K19" si="0">I6+J6</f>
        <v>18</v>
      </c>
      <c r="L6" s="73">
        <v>160</v>
      </c>
      <c r="M6" s="73"/>
      <c r="N6" s="73">
        <f t="shared" ref="N6:N11" si="1">L6+M6</f>
        <v>160</v>
      </c>
      <c r="O6" s="75">
        <f>N6*22.8</f>
        <v>3648</v>
      </c>
      <c r="P6" s="75">
        <f t="shared" ref="P6:P19" si="2">H6*900</f>
        <v>900</v>
      </c>
      <c r="Q6" s="75">
        <f t="shared" ref="Q6:Q19" si="3">I6*350</f>
        <v>6300</v>
      </c>
      <c r="R6" s="75">
        <f t="shared" ref="R6:R19" si="4">J6*900</f>
        <v>0</v>
      </c>
      <c r="S6" s="75">
        <f t="shared" ref="S6:S19" si="5">Q6+R6</f>
        <v>6300</v>
      </c>
      <c r="T6" s="76">
        <f t="shared" ref="T6:T19" si="6">S6+P6+O6</f>
        <v>10848</v>
      </c>
    </row>
    <row r="7" spans="1:20" ht="45" x14ac:dyDescent="0.25">
      <c r="A7" s="70">
        <v>2</v>
      </c>
      <c r="B7" s="77" t="s">
        <v>63</v>
      </c>
      <c r="C7" s="77" t="s">
        <v>64</v>
      </c>
      <c r="D7" s="77" t="s">
        <v>53</v>
      </c>
      <c r="E7" s="78">
        <v>44669</v>
      </c>
      <c r="F7" s="78">
        <v>44670</v>
      </c>
      <c r="G7" s="77">
        <v>2</v>
      </c>
      <c r="H7" s="77">
        <v>2</v>
      </c>
      <c r="I7" s="77"/>
      <c r="J7" s="77"/>
      <c r="K7" s="77">
        <f t="shared" si="0"/>
        <v>0</v>
      </c>
      <c r="L7" s="77">
        <v>80</v>
      </c>
      <c r="M7" s="77"/>
      <c r="N7" s="77">
        <f t="shared" si="1"/>
        <v>80</v>
      </c>
      <c r="O7" s="79">
        <f t="shared" ref="O7:O19" si="7">N7*22.8</f>
        <v>1824</v>
      </c>
      <c r="P7" s="79">
        <f t="shared" si="2"/>
        <v>1800</v>
      </c>
      <c r="Q7" s="79">
        <f t="shared" si="3"/>
        <v>0</v>
      </c>
      <c r="R7" s="79">
        <f t="shared" si="4"/>
        <v>0</v>
      </c>
      <c r="S7" s="79">
        <f t="shared" si="5"/>
        <v>0</v>
      </c>
      <c r="T7" s="80">
        <f t="shared" si="6"/>
        <v>3624</v>
      </c>
    </row>
    <row r="8" spans="1:20" ht="47.25" x14ac:dyDescent="0.25">
      <c r="A8" s="72">
        <v>3</v>
      </c>
      <c r="B8" s="73" t="s">
        <v>55</v>
      </c>
      <c r="C8" s="73" t="s">
        <v>56</v>
      </c>
      <c r="D8" s="73" t="s">
        <v>33</v>
      </c>
      <c r="E8" s="74">
        <v>44652</v>
      </c>
      <c r="F8" s="74">
        <v>44659</v>
      </c>
      <c r="G8" s="73">
        <v>7</v>
      </c>
      <c r="H8" s="73"/>
      <c r="I8" s="73"/>
      <c r="J8" s="73">
        <v>42</v>
      </c>
      <c r="K8" s="73">
        <f t="shared" si="0"/>
        <v>42</v>
      </c>
      <c r="L8" s="73">
        <v>700</v>
      </c>
      <c r="M8" s="73"/>
      <c r="N8" s="73">
        <f t="shared" si="1"/>
        <v>700</v>
      </c>
      <c r="O8" s="75">
        <f t="shared" si="7"/>
        <v>15960</v>
      </c>
      <c r="P8" s="75">
        <f t="shared" si="2"/>
        <v>0</v>
      </c>
      <c r="Q8" s="75">
        <f t="shared" si="3"/>
        <v>0</v>
      </c>
      <c r="R8" s="75">
        <f t="shared" si="4"/>
        <v>37800</v>
      </c>
      <c r="S8" s="75">
        <f t="shared" si="5"/>
        <v>37800</v>
      </c>
      <c r="T8" s="76">
        <f t="shared" si="6"/>
        <v>53760</v>
      </c>
    </row>
    <row r="9" spans="1:20" ht="78.75" x14ac:dyDescent="0.25">
      <c r="A9" s="70">
        <v>4</v>
      </c>
      <c r="B9" s="67" t="s">
        <v>55</v>
      </c>
      <c r="C9" s="67" t="s">
        <v>65</v>
      </c>
      <c r="D9" s="67" t="s">
        <v>46</v>
      </c>
      <c r="E9" s="68">
        <v>44652</v>
      </c>
      <c r="F9" s="68">
        <v>44680</v>
      </c>
      <c r="G9" s="67">
        <v>18</v>
      </c>
      <c r="H9" s="67">
        <v>34</v>
      </c>
      <c r="I9" s="67">
        <v>156</v>
      </c>
      <c r="J9" s="67"/>
      <c r="K9" s="67">
        <f t="shared" si="0"/>
        <v>156</v>
      </c>
      <c r="L9" s="67">
        <v>2100</v>
      </c>
      <c r="M9" s="67"/>
      <c r="N9" s="67">
        <f t="shared" si="1"/>
        <v>2100</v>
      </c>
      <c r="O9" s="69">
        <f t="shared" si="7"/>
        <v>47880</v>
      </c>
      <c r="P9" s="69">
        <f t="shared" si="2"/>
        <v>30600</v>
      </c>
      <c r="Q9" s="69">
        <f t="shared" si="3"/>
        <v>54600</v>
      </c>
      <c r="R9" s="69">
        <f t="shared" si="4"/>
        <v>0</v>
      </c>
      <c r="S9" s="69">
        <f t="shared" si="5"/>
        <v>54600</v>
      </c>
      <c r="T9" s="5">
        <f t="shared" si="6"/>
        <v>133080</v>
      </c>
    </row>
    <row r="10" spans="1:20" ht="31.5" x14ac:dyDescent="0.25">
      <c r="A10" s="72">
        <v>5</v>
      </c>
      <c r="B10" s="73" t="s">
        <v>66</v>
      </c>
      <c r="C10" s="73" t="s">
        <v>67</v>
      </c>
      <c r="D10" s="73" t="s">
        <v>45</v>
      </c>
      <c r="E10" s="74">
        <v>44677</v>
      </c>
      <c r="F10" s="74">
        <v>44677</v>
      </c>
      <c r="G10" s="73">
        <v>1</v>
      </c>
      <c r="H10" s="73"/>
      <c r="I10" s="73">
        <v>4</v>
      </c>
      <c r="J10" s="73"/>
      <c r="K10" s="73">
        <f t="shared" si="0"/>
        <v>4</v>
      </c>
      <c r="L10" s="73">
        <v>30</v>
      </c>
      <c r="M10" s="73"/>
      <c r="N10" s="73">
        <f t="shared" si="1"/>
        <v>30</v>
      </c>
      <c r="O10" s="75">
        <f t="shared" si="7"/>
        <v>684</v>
      </c>
      <c r="P10" s="75">
        <f t="shared" si="2"/>
        <v>0</v>
      </c>
      <c r="Q10" s="75">
        <f t="shared" si="3"/>
        <v>1400</v>
      </c>
      <c r="R10" s="75">
        <f t="shared" si="4"/>
        <v>0</v>
      </c>
      <c r="S10" s="75">
        <f t="shared" si="5"/>
        <v>1400</v>
      </c>
      <c r="T10" s="76">
        <f t="shared" si="6"/>
        <v>2084</v>
      </c>
    </row>
    <row r="11" spans="1:20" ht="47.25" x14ac:dyDescent="0.25">
      <c r="A11" s="70">
        <v>6</v>
      </c>
      <c r="B11" s="67" t="s">
        <v>68</v>
      </c>
      <c r="C11" s="67" t="s">
        <v>69</v>
      </c>
      <c r="D11" s="67" t="s">
        <v>45</v>
      </c>
      <c r="E11" s="68">
        <v>44656</v>
      </c>
      <c r="F11" s="68">
        <v>44656</v>
      </c>
      <c r="G11" s="67">
        <v>1</v>
      </c>
      <c r="H11" s="67"/>
      <c r="I11" s="67">
        <v>3</v>
      </c>
      <c r="J11" s="67"/>
      <c r="K11" s="67">
        <f t="shared" si="0"/>
        <v>3</v>
      </c>
      <c r="L11" s="67">
        <v>30</v>
      </c>
      <c r="M11" s="67"/>
      <c r="N11" s="67">
        <f t="shared" si="1"/>
        <v>30</v>
      </c>
      <c r="O11" s="69">
        <f t="shared" si="7"/>
        <v>684</v>
      </c>
      <c r="P11" s="69">
        <f t="shared" si="2"/>
        <v>0</v>
      </c>
      <c r="Q11" s="69">
        <f t="shared" si="3"/>
        <v>1050</v>
      </c>
      <c r="R11" s="69">
        <f t="shared" si="4"/>
        <v>0</v>
      </c>
      <c r="S11" s="69">
        <f t="shared" si="5"/>
        <v>1050</v>
      </c>
      <c r="T11" s="5">
        <f t="shared" si="6"/>
        <v>1734</v>
      </c>
    </row>
    <row r="12" spans="1:20" ht="31.5" x14ac:dyDescent="0.25">
      <c r="A12" s="72">
        <v>7</v>
      </c>
      <c r="B12" s="73" t="s">
        <v>70</v>
      </c>
      <c r="C12" s="73" t="s">
        <v>71</v>
      </c>
      <c r="D12" s="73" t="s">
        <v>46</v>
      </c>
      <c r="E12" s="74">
        <v>44663</v>
      </c>
      <c r="F12" s="74">
        <v>44673</v>
      </c>
      <c r="G12" s="73">
        <v>6</v>
      </c>
      <c r="H12" s="73">
        <v>8</v>
      </c>
      <c r="I12" s="73">
        <v>18</v>
      </c>
      <c r="J12" s="73"/>
      <c r="K12" s="73">
        <f t="shared" si="0"/>
        <v>18</v>
      </c>
      <c r="L12" s="73">
        <v>440</v>
      </c>
      <c r="M12" s="73"/>
      <c r="N12" s="73">
        <f t="shared" ref="N12:N19" si="8">L12+M12</f>
        <v>440</v>
      </c>
      <c r="O12" s="75">
        <f t="shared" si="7"/>
        <v>10032</v>
      </c>
      <c r="P12" s="75">
        <f t="shared" si="2"/>
        <v>7200</v>
      </c>
      <c r="Q12" s="75">
        <f t="shared" si="3"/>
        <v>6300</v>
      </c>
      <c r="R12" s="75">
        <f t="shared" si="4"/>
        <v>0</v>
      </c>
      <c r="S12" s="75">
        <f t="shared" si="5"/>
        <v>6300</v>
      </c>
      <c r="T12" s="76">
        <f t="shared" si="6"/>
        <v>23532</v>
      </c>
    </row>
    <row r="13" spans="1:20" ht="47.25" x14ac:dyDescent="0.25">
      <c r="A13" s="70">
        <v>8</v>
      </c>
      <c r="B13" s="67" t="s">
        <v>54</v>
      </c>
      <c r="C13" s="67" t="s">
        <v>57</v>
      </c>
      <c r="D13" s="67" t="s">
        <v>53</v>
      </c>
      <c r="E13" s="68">
        <v>44664</v>
      </c>
      <c r="F13" s="68">
        <v>44666</v>
      </c>
      <c r="G13" s="67">
        <v>3</v>
      </c>
      <c r="H13" s="67">
        <v>3</v>
      </c>
      <c r="I13" s="67"/>
      <c r="J13" s="67"/>
      <c r="K13" s="67">
        <f t="shared" si="0"/>
        <v>0</v>
      </c>
      <c r="L13" s="67">
        <v>120</v>
      </c>
      <c r="M13" s="67"/>
      <c r="N13" s="67">
        <f t="shared" si="8"/>
        <v>120</v>
      </c>
      <c r="O13" s="69">
        <f t="shared" si="7"/>
        <v>2736</v>
      </c>
      <c r="P13" s="69">
        <f t="shared" si="2"/>
        <v>2700</v>
      </c>
      <c r="Q13" s="69">
        <f t="shared" si="3"/>
        <v>0</v>
      </c>
      <c r="R13" s="69">
        <f t="shared" si="4"/>
        <v>0</v>
      </c>
      <c r="S13" s="69">
        <f t="shared" si="5"/>
        <v>0</v>
      </c>
      <c r="T13" s="5">
        <f t="shared" si="6"/>
        <v>5436</v>
      </c>
    </row>
    <row r="14" spans="1:20" ht="31.5" x14ac:dyDescent="0.25">
      <c r="A14" s="72">
        <v>9</v>
      </c>
      <c r="B14" s="73" t="s">
        <v>58</v>
      </c>
      <c r="C14" s="73" t="s">
        <v>72</v>
      </c>
      <c r="D14" s="73" t="s">
        <v>46</v>
      </c>
      <c r="E14" s="74">
        <v>44668</v>
      </c>
      <c r="F14" s="74">
        <v>44671</v>
      </c>
      <c r="G14" s="73">
        <v>3</v>
      </c>
      <c r="H14" s="73">
        <v>3</v>
      </c>
      <c r="I14" s="73">
        <v>4</v>
      </c>
      <c r="J14" s="73"/>
      <c r="K14" s="73">
        <f t="shared" si="0"/>
        <v>4</v>
      </c>
      <c r="L14" s="73">
        <v>240</v>
      </c>
      <c r="M14" s="73"/>
      <c r="N14" s="73">
        <f t="shared" si="8"/>
        <v>240</v>
      </c>
      <c r="O14" s="75">
        <f t="shared" si="7"/>
        <v>5472</v>
      </c>
      <c r="P14" s="75">
        <f t="shared" si="2"/>
        <v>2700</v>
      </c>
      <c r="Q14" s="75">
        <f t="shared" si="3"/>
        <v>1400</v>
      </c>
      <c r="R14" s="75">
        <f t="shared" si="4"/>
        <v>0</v>
      </c>
      <c r="S14" s="75">
        <f t="shared" si="5"/>
        <v>1400</v>
      </c>
      <c r="T14" s="76">
        <f t="shared" si="6"/>
        <v>9572</v>
      </c>
    </row>
    <row r="15" spans="1:20" ht="47.25" x14ac:dyDescent="0.25">
      <c r="A15" s="70">
        <v>10</v>
      </c>
      <c r="B15" s="67" t="s">
        <v>73</v>
      </c>
      <c r="C15" s="67" t="s">
        <v>74</v>
      </c>
      <c r="D15" s="67" t="s">
        <v>45</v>
      </c>
      <c r="E15" s="68">
        <v>44680</v>
      </c>
      <c r="F15" s="68">
        <v>44681</v>
      </c>
      <c r="G15" s="67">
        <v>2</v>
      </c>
      <c r="H15" s="67"/>
      <c r="I15" s="67">
        <v>12</v>
      </c>
      <c r="J15" s="67"/>
      <c r="K15" s="67">
        <f t="shared" si="0"/>
        <v>12</v>
      </c>
      <c r="L15" s="67">
        <v>80</v>
      </c>
      <c r="M15" s="67"/>
      <c r="N15" s="67">
        <f t="shared" si="8"/>
        <v>80</v>
      </c>
      <c r="O15" s="69">
        <f t="shared" si="7"/>
        <v>1824</v>
      </c>
      <c r="P15" s="69">
        <f t="shared" si="2"/>
        <v>0</v>
      </c>
      <c r="Q15" s="69">
        <f t="shared" si="3"/>
        <v>4200</v>
      </c>
      <c r="R15" s="69">
        <f t="shared" si="4"/>
        <v>0</v>
      </c>
      <c r="S15" s="69">
        <f t="shared" si="5"/>
        <v>4200</v>
      </c>
      <c r="T15" s="5">
        <f t="shared" si="6"/>
        <v>6024</v>
      </c>
    </row>
    <row r="16" spans="1:20" ht="47.25" x14ac:dyDescent="0.25">
      <c r="A16" s="72">
        <v>11</v>
      </c>
      <c r="B16" s="73" t="s">
        <v>75</v>
      </c>
      <c r="C16" s="73" t="s">
        <v>76</v>
      </c>
      <c r="D16" s="73" t="s">
        <v>45</v>
      </c>
      <c r="E16" s="74">
        <v>44662</v>
      </c>
      <c r="F16" s="74">
        <v>44663</v>
      </c>
      <c r="G16" s="73">
        <v>2</v>
      </c>
      <c r="H16" s="73"/>
      <c r="I16" s="73">
        <v>12</v>
      </c>
      <c r="J16" s="73"/>
      <c r="K16" s="73">
        <f t="shared" si="0"/>
        <v>12</v>
      </c>
      <c r="L16" s="73">
        <v>80</v>
      </c>
      <c r="M16" s="73"/>
      <c r="N16" s="73">
        <f t="shared" si="8"/>
        <v>80</v>
      </c>
      <c r="O16" s="75">
        <f t="shared" si="7"/>
        <v>1824</v>
      </c>
      <c r="P16" s="75">
        <f t="shared" si="2"/>
        <v>0</v>
      </c>
      <c r="Q16" s="75">
        <f t="shared" si="3"/>
        <v>4200</v>
      </c>
      <c r="R16" s="75">
        <f t="shared" si="4"/>
        <v>0</v>
      </c>
      <c r="S16" s="75">
        <f t="shared" si="5"/>
        <v>4200</v>
      </c>
      <c r="T16" s="76">
        <f t="shared" si="6"/>
        <v>6024</v>
      </c>
    </row>
    <row r="17" spans="1:20" ht="31.5" x14ac:dyDescent="0.25">
      <c r="A17" s="70">
        <v>12</v>
      </c>
      <c r="B17" s="67" t="s">
        <v>77</v>
      </c>
      <c r="C17" s="67" t="s">
        <v>78</v>
      </c>
      <c r="D17" s="67" t="s">
        <v>53</v>
      </c>
      <c r="E17" s="68">
        <v>44676</v>
      </c>
      <c r="F17" s="68">
        <v>44676</v>
      </c>
      <c r="G17" s="67">
        <v>1</v>
      </c>
      <c r="H17" s="67">
        <v>1</v>
      </c>
      <c r="I17" s="67"/>
      <c r="J17" s="67"/>
      <c r="K17" s="67">
        <f t="shared" si="0"/>
        <v>0</v>
      </c>
      <c r="L17" s="67">
        <v>40</v>
      </c>
      <c r="M17" s="67"/>
      <c r="N17" s="67">
        <f t="shared" si="8"/>
        <v>40</v>
      </c>
      <c r="O17" s="69">
        <f t="shared" si="7"/>
        <v>912</v>
      </c>
      <c r="P17" s="69">
        <f t="shared" si="2"/>
        <v>900</v>
      </c>
      <c r="Q17" s="69">
        <f t="shared" si="3"/>
        <v>0</v>
      </c>
      <c r="R17" s="69">
        <f t="shared" si="4"/>
        <v>0</v>
      </c>
      <c r="S17" s="69">
        <f t="shared" si="5"/>
        <v>0</v>
      </c>
      <c r="T17" s="5">
        <f t="shared" si="6"/>
        <v>1812</v>
      </c>
    </row>
    <row r="18" spans="1:20" ht="47.25" x14ac:dyDescent="0.25">
      <c r="A18" s="72">
        <v>13</v>
      </c>
      <c r="B18" s="73" t="s">
        <v>59</v>
      </c>
      <c r="C18" s="73" t="s">
        <v>79</v>
      </c>
      <c r="D18" s="73" t="s">
        <v>46</v>
      </c>
      <c r="E18" s="74">
        <v>44656</v>
      </c>
      <c r="F18" s="74">
        <v>44678</v>
      </c>
      <c r="G18" s="73">
        <v>2</v>
      </c>
      <c r="H18" s="73">
        <v>2</v>
      </c>
      <c r="I18" s="73">
        <v>5</v>
      </c>
      <c r="J18" s="73"/>
      <c r="K18" s="73">
        <f t="shared" si="0"/>
        <v>5</v>
      </c>
      <c r="L18" s="73">
        <v>120</v>
      </c>
      <c r="M18" s="73"/>
      <c r="N18" s="73">
        <f t="shared" si="8"/>
        <v>120</v>
      </c>
      <c r="O18" s="75">
        <f t="shared" si="7"/>
        <v>2736</v>
      </c>
      <c r="P18" s="75">
        <f t="shared" si="2"/>
        <v>1800</v>
      </c>
      <c r="Q18" s="75">
        <f t="shared" si="3"/>
        <v>1750</v>
      </c>
      <c r="R18" s="75">
        <f t="shared" si="4"/>
        <v>0</v>
      </c>
      <c r="S18" s="75">
        <f t="shared" si="5"/>
        <v>1750</v>
      </c>
      <c r="T18" s="76">
        <f t="shared" si="6"/>
        <v>6286</v>
      </c>
    </row>
    <row r="19" spans="1:20" ht="30" x14ac:dyDescent="0.25">
      <c r="A19" s="70">
        <v>14</v>
      </c>
      <c r="B19" s="77" t="s">
        <v>80</v>
      </c>
      <c r="C19" s="77" t="s">
        <v>81</v>
      </c>
      <c r="D19" s="77" t="s">
        <v>46</v>
      </c>
      <c r="E19" s="78">
        <v>44653</v>
      </c>
      <c r="F19" s="78">
        <v>44653</v>
      </c>
      <c r="G19" s="77">
        <v>1</v>
      </c>
      <c r="H19" s="77">
        <v>1</v>
      </c>
      <c r="I19" s="77">
        <v>5</v>
      </c>
      <c r="J19" s="77"/>
      <c r="K19" s="77">
        <f t="shared" si="0"/>
        <v>5</v>
      </c>
      <c r="L19" s="77">
        <v>80</v>
      </c>
      <c r="M19" s="77"/>
      <c r="N19" s="77">
        <f t="shared" si="8"/>
        <v>80</v>
      </c>
      <c r="O19" s="79">
        <f t="shared" si="7"/>
        <v>1824</v>
      </c>
      <c r="P19" s="79">
        <f t="shared" si="2"/>
        <v>900</v>
      </c>
      <c r="Q19" s="79">
        <f t="shared" si="3"/>
        <v>1750</v>
      </c>
      <c r="R19" s="79">
        <f t="shared" si="4"/>
        <v>0</v>
      </c>
      <c r="S19" s="79">
        <f t="shared" si="5"/>
        <v>1750</v>
      </c>
      <c r="T19" s="80">
        <f t="shared" si="6"/>
        <v>4474</v>
      </c>
    </row>
    <row r="20" spans="1:20" ht="30" customHeight="1" x14ac:dyDescent="0.25">
      <c r="P20" s="84" t="s">
        <v>19</v>
      </c>
      <c r="Q20" s="84"/>
      <c r="R20" s="84"/>
      <c r="S20" s="84"/>
      <c r="T20" s="71">
        <f>SUM(T6:T19)</f>
        <v>268290</v>
      </c>
    </row>
    <row r="21" spans="1:20" x14ac:dyDescent="0.25">
      <c r="T21" s="3"/>
    </row>
    <row r="22" spans="1:20" ht="22.5" customHeight="1" x14ac:dyDescent="0.25">
      <c r="B22" s="168" t="s">
        <v>95</v>
      </c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</row>
    <row r="23" spans="1:20" ht="69" x14ac:dyDescent="0.25">
      <c r="A23" s="81" t="s">
        <v>9</v>
      </c>
      <c r="B23" s="81" t="s">
        <v>0</v>
      </c>
      <c r="C23" s="81" t="s">
        <v>1</v>
      </c>
      <c r="D23" s="81" t="s">
        <v>2</v>
      </c>
      <c r="E23" s="82" t="s">
        <v>3</v>
      </c>
      <c r="F23" s="82"/>
      <c r="G23" s="81" t="s">
        <v>4</v>
      </c>
      <c r="H23" s="81" t="s">
        <v>10</v>
      </c>
      <c r="I23" s="81" t="s">
        <v>11</v>
      </c>
      <c r="J23" s="81" t="s">
        <v>12</v>
      </c>
      <c r="K23" s="81" t="s">
        <v>16</v>
      </c>
      <c r="L23" s="81" t="s">
        <v>20</v>
      </c>
      <c r="M23" s="81" t="s">
        <v>21</v>
      </c>
      <c r="N23" s="81" t="s">
        <v>18</v>
      </c>
      <c r="O23" s="66" t="s">
        <v>15</v>
      </c>
      <c r="P23" s="66" t="s">
        <v>5</v>
      </c>
      <c r="Q23" s="66" t="s">
        <v>13</v>
      </c>
      <c r="R23" s="66" t="s">
        <v>14</v>
      </c>
      <c r="S23" s="66" t="s">
        <v>6</v>
      </c>
      <c r="T23" s="66" t="s">
        <v>7</v>
      </c>
    </row>
    <row r="24" spans="1:20" ht="78.75" x14ac:dyDescent="0.25">
      <c r="A24" s="72">
        <v>1</v>
      </c>
      <c r="B24" s="73" t="s">
        <v>55</v>
      </c>
      <c r="C24" s="73" t="s">
        <v>65</v>
      </c>
      <c r="D24" s="73" t="s">
        <v>46</v>
      </c>
      <c r="E24" s="74">
        <v>44683</v>
      </c>
      <c r="F24" s="74">
        <v>44712</v>
      </c>
      <c r="G24" s="73">
        <v>23</v>
      </c>
      <c r="H24" s="73">
        <v>30</v>
      </c>
      <c r="I24" s="73">
        <v>90</v>
      </c>
      <c r="J24" s="73"/>
      <c r="K24" s="73">
        <f t="shared" ref="K24:K35" si="9">I24+J24</f>
        <v>90</v>
      </c>
      <c r="L24" s="73">
        <v>2160</v>
      </c>
      <c r="M24" s="73"/>
      <c r="N24" s="73">
        <f t="shared" ref="N24:N35" si="10">L24+M24</f>
        <v>2160</v>
      </c>
      <c r="O24" s="75">
        <f>N24*22.8</f>
        <v>49248</v>
      </c>
      <c r="P24" s="75">
        <f t="shared" ref="P24:P35" si="11">H24*900</f>
        <v>27000</v>
      </c>
      <c r="Q24" s="75">
        <f t="shared" ref="Q24:Q35" si="12">I24*350</f>
        <v>31500</v>
      </c>
      <c r="R24" s="75">
        <f t="shared" ref="R24:R35" si="13">J24*900</f>
        <v>0</v>
      </c>
      <c r="S24" s="75">
        <f t="shared" ref="S24:S35" si="14">Q24+R24</f>
        <v>31500</v>
      </c>
      <c r="T24" s="76">
        <f t="shared" ref="T24:T35" si="15">S24+P24+O24</f>
        <v>107748</v>
      </c>
    </row>
    <row r="25" spans="1:20" ht="45" x14ac:dyDescent="0.25">
      <c r="A25" s="70">
        <v>2</v>
      </c>
      <c r="B25" s="77" t="s">
        <v>82</v>
      </c>
      <c r="C25" s="77" t="s">
        <v>83</v>
      </c>
      <c r="D25" s="77" t="s">
        <v>45</v>
      </c>
      <c r="E25" s="78">
        <v>44704</v>
      </c>
      <c r="F25" s="78">
        <v>44707</v>
      </c>
      <c r="G25" s="77">
        <v>2</v>
      </c>
      <c r="H25" s="77"/>
      <c r="I25" s="77">
        <v>12</v>
      </c>
      <c r="J25" s="77"/>
      <c r="K25" s="77">
        <f t="shared" si="9"/>
        <v>12</v>
      </c>
      <c r="L25" s="77">
        <v>80</v>
      </c>
      <c r="M25" s="77"/>
      <c r="N25" s="77">
        <f t="shared" si="10"/>
        <v>80</v>
      </c>
      <c r="O25" s="79">
        <f t="shared" ref="O25:O35" si="16">N25*22.8</f>
        <v>1824</v>
      </c>
      <c r="P25" s="79">
        <f t="shared" si="11"/>
        <v>0</v>
      </c>
      <c r="Q25" s="79">
        <f t="shared" si="12"/>
        <v>4200</v>
      </c>
      <c r="R25" s="79">
        <f t="shared" si="13"/>
        <v>0</v>
      </c>
      <c r="S25" s="79">
        <f t="shared" si="14"/>
        <v>4200</v>
      </c>
      <c r="T25" s="80">
        <f t="shared" si="15"/>
        <v>6024</v>
      </c>
    </row>
    <row r="26" spans="1:20" ht="31.5" x14ac:dyDescent="0.25">
      <c r="A26" s="72">
        <v>3</v>
      </c>
      <c r="B26" s="73" t="s">
        <v>84</v>
      </c>
      <c r="C26" s="73" t="s">
        <v>85</v>
      </c>
      <c r="D26" s="73" t="s">
        <v>33</v>
      </c>
      <c r="E26" s="74">
        <v>44687</v>
      </c>
      <c r="F26" s="74">
        <v>44705</v>
      </c>
      <c r="G26" s="73">
        <v>12</v>
      </c>
      <c r="H26" s="73"/>
      <c r="I26" s="73"/>
      <c r="J26" s="73">
        <v>60</v>
      </c>
      <c r="K26" s="73">
        <f t="shared" si="9"/>
        <v>60</v>
      </c>
      <c r="L26" s="73">
        <v>100</v>
      </c>
      <c r="M26" s="73">
        <v>240</v>
      </c>
      <c r="N26" s="73">
        <f t="shared" si="10"/>
        <v>340</v>
      </c>
      <c r="O26" s="75">
        <f t="shared" si="16"/>
        <v>7752</v>
      </c>
      <c r="P26" s="75">
        <f t="shared" si="11"/>
        <v>0</v>
      </c>
      <c r="Q26" s="75">
        <f t="shared" si="12"/>
        <v>0</v>
      </c>
      <c r="R26" s="75">
        <f t="shared" si="13"/>
        <v>54000</v>
      </c>
      <c r="S26" s="75">
        <f t="shared" si="14"/>
        <v>54000</v>
      </c>
      <c r="T26" s="76">
        <f t="shared" si="15"/>
        <v>61752</v>
      </c>
    </row>
    <row r="27" spans="1:20" ht="47.25" x14ac:dyDescent="0.25">
      <c r="A27" s="70">
        <v>4</v>
      </c>
      <c r="B27" s="67" t="s">
        <v>86</v>
      </c>
      <c r="C27" s="67" t="s">
        <v>72</v>
      </c>
      <c r="D27" s="67" t="s">
        <v>53</v>
      </c>
      <c r="E27" s="68">
        <v>44706</v>
      </c>
      <c r="F27" s="68">
        <v>44706</v>
      </c>
      <c r="G27" s="67">
        <v>1</v>
      </c>
      <c r="H27" s="67">
        <v>1</v>
      </c>
      <c r="I27" s="67"/>
      <c r="J27" s="67"/>
      <c r="K27" s="67">
        <f t="shared" si="9"/>
        <v>0</v>
      </c>
      <c r="L27" s="67">
        <v>40</v>
      </c>
      <c r="M27" s="67"/>
      <c r="N27" s="67">
        <f t="shared" si="10"/>
        <v>40</v>
      </c>
      <c r="O27" s="69">
        <f t="shared" si="16"/>
        <v>912</v>
      </c>
      <c r="P27" s="69">
        <f t="shared" si="11"/>
        <v>900</v>
      </c>
      <c r="Q27" s="69">
        <f t="shared" si="12"/>
        <v>0</v>
      </c>
      <c r="R27" s="69">
        <f t="shared" si="13"/>
        <v>0</v>
      </c>
      <c r="S27" s="69">
        <f t="shared" si="14"/>
        <v>0</v>
      </c>
      <c r="T27" s="5">
        <f t="shared" si="15"/>
        <v>1812</v>
      </c>
    </row>
    <row r="28" spans="1:20" ht="47.25" x14ac:dyDescent="0.25">
      <c r="A28" s="72">
        <v>5</v>
      </c>
      <c r="B28" s="73" t="s">
        <v>68</v>
      </c>
      <c r="C28" s="73" t="s">
        <v>87</v>
      </c>
      <c r="D28" s="73" t="s">
        <v>45</v>
      </c>
      <c r="E28" s="74">
        <v>44686</v>
      </c>
      <c r="F28" s="74">
        <v>44688</v>
      </c>
      <c r="G28" s="73">
        <v>2</v>
      </c>
      <c r="H28" s="73"/>
      <c r="I28" s="73">
        <v>10</v>
      </c>
      <c r="J28" s="73"/>
      <c r="K28" s="73">
        <f t="shared" si="9"/>
        <v>10</v>
      </c>
      <c r="L28" s="73">
        <v>80</v>
      </c>
      <c r="M28" s="73"/>
      <c r="N28" s="73">
        <f t="shared" si="10"/>
        <v>80</v>
      </c>
      <c r="O28" s="75">
        <f t="shared" si="16"/>
        <v>1824</v>
      </c>
      <c r="P28" s="75">
        <f t="shared" si="11"/>
        <v>0</v>
      </c>
      <c r="Q28" s="75">
        <f t="shared" si="12"/>
        <v>3500</v>
      </c>
      <c r="R28" s="75">
        <f t="shared" si="13"/>
        <v>0</v>
      </c>
      <c r="S28" s="75">
        <f t="shared" si="14"/>
        <v>3500</v>
      </c>
      <c r="T28" s="76">
        <f t="shared" si="15"/>
        <v>5324</v>
      </c>
    </row>
    <row r="29" spans="1:20" ht="47.25" x14ac:dyDescent="0.25">
      <c r="A29" s="70">
        <v>6</v>
      </c>
      <c r="B29" s="67" t="s">
        <v>54</v>
      </c>
      <c r="C29" s="67" t="s">
        <v>88</v>
      </c>
      <c r="D29" s="67" t="s">
        <v>46</v>
      </c>
      <c r="E29" s="68">
        <v>44683</v>
      </c>
      <c r="F29" s="68">
        <v>44701</v>
      </c>
      <c r="G29" s="67">
        <v>6</v>
      </c>
      <c r="H29" s="67">
        <v>5</v>
      </c>
      <c r="I29" s="67">
        <v>30</v>
      </c>
      <c r="J29" s="67"/>
      <c r="K29" s="67">
        <f t="shared" si="9"/>
        <v>30</v>
      </c>
      <c r="L29" s="67">
        <v>440</v>
      </c>
      <c r="M29" s="67"/>
      <c r="N29" s="67">
        <f t="shared" si="10"/>
        <v>440</v>
      </c>
      <c r="O29" s="69">
        <f t="shared" si="16"/>
        <v>10032</v>
      </c>
      <c r="P29" s="69">
        <f t="shared" si="11"/>
        <v>4500</v>
      </c>
      <c r="Q29" s="69">
        <f t="shared" si="12"/>
        <v>10500</v>
      </c>
      <c r="R29" s="69">
        <f t="shared" si="13"/>
        <v>0</v>
      </c>
      <c r="S29" s="69">
        <f t="shared" si="14"/>
        <v>10500</v>
      </c>
      <c r="T29" s="5">
        <f t="shared" si="15"/>
        <v>25032</v>
      </c>
    </row>
    <row r="30" spans="1:20" ht="47.25" x14ac:dyDescent="0.25">
      <c r="A30" s="72">
        <v>7</v>
      </c>
      <c r="B30" s="73" t="s">
        <v>89</v>
      </c>
      <c r="C30" s="73" t="s">
        <v>90</v>
      </c>
      <c r="D30" s="73" t="s">
        <v>33</v>
      </c>
      <c r="E30" s="74">
        <v>44711</v>
      </c>
      <c r="F30" s="74">
        <v>44712</v>
      </c>
      <c r="G30" s="73">
        <v>2</v>
      </c>
      <c r="H30" s="73"/>
      <c r="I30" s="73"/>
      <c r="J30" s="73">
        <v>10</v>
      </c>
      <c r="K30" s="73">
        <f t="shared" si="9"/>
        <v>10</v>
      </c>
      <c r="L30" s="73"/>
      <c r="M30" s="73">
        <v>200</v>
      </c>
      <c r="N30" s="73">
        <f t="shared" si="10"/>
        <v>200</v>
      </c>
      <c r="O30" s="75">
        <f t="shared" si="16"/>
        <v>4560</v>
      </c>
      <c r="P30" s="75">
        <f t="shared" si="11"/>
        <v>0</v>
      </c>
      <c r="Q30" s="75">
        <f t="shared" si="12"/>
        <v>0</v>
      </c>
      <c r="R30" s="75">
        <f t="shared" si="13"/>
        <v>9000</v>
      </c>
      <c r="S30" s="75">
        <f t="shared" si="14"/>
        <v>9000</v>
      </c>
      <c r="T30" s="76">
        <f t="shared" si="15"/>
        <v>13560</v>
      </c>
    </row>
    <row r="31" spans="1:20" ht="63" x14ac:dyDescent="0.25">
      <c r="A31" s="70">
        <v>8</v>
      </c>
      <c r="B31" s="67" t="s">
        <v>73</v>
      </c>
      <c r="C31" s="67" t="s">
        <v>91</v>
      </c>
      <c r="D31" s="67" t="s">
        <v>45</v>
      </c>
      <c r="E31" s="68">
        <v>44685</v>
      </c>
      <c r="F31" s="68">
        <v>44692</v>
      </c>
      <c r="G31" s="67">
        <v>2</v>
      </c>
      <c r="H31" s="67"/>
      <c r="I31" s="67">
        <v>9</v>
      </c>
      <c r="J31" s="67"/>
      <c r="K31" s="67">
        <f t="shared" si="9"/>
        <v>9</v>
      </c>
      <c r="L31" s="67">
        <v>70</v>
      </c>
      <c r="M31" s="67"/>
      <c r="N31" s="67">
        <f t="shared" si="10"/>
        <v>70</v>
      </c>
      <c r="O31" s="69">
        <f t="shared" si="16"/>
        <v>1596</v>
      </c>
      <c r="P31" s="69">
        <f t="shared" si="11"/>
        <v>0</v>
      </c>
      <c r="Q31" s="69">
        <f t="shared" si="12"/>
        <v>3150</v>
      </c>
      <c r="R31" s="69">
        <f t="shared" si="13"/>
        <v>0</v>
      </c>
      <c r="S31" s="69">
        <f t="shared" si="14"/>
        <v>3150</v>
      </c>
      <c r="T31" s="5">
        <f t="shared" si="15"/>
        <v>4746</v>
      </c>
    </row>
    <row r="32" spans="1:20" ht="31.5" x14ac:dyDescent="0.25">
      <c r="A32" s="72">
        <v>9</v>
      </c>
      <c r="B32" s="73" t="s">
        <v>92</v>
      </c>
      <c r="C32" s="73" t="s">
        <v>93</v>
      </c>
      <c r="D32" s="73" t="s">
        <v>33</v>
      </c>
      <c r="E32" s="74">
        <v>44706</v>
      </c>
      <c r="F32" s="74">
        <v>44708</v>
      </c>
      <c r="G32" s="73">
        <v>3</v>
      </c>
      <c r="H32" s="73"/>
      <c r="I32" s="73">
        <v>12</v>
      </c>
      <c r="J32" s="73">
        <v>18</v>
      </c>
      <c r="K32" s="73">
        <f t="shared" si="9"/>
        <v>30</v>
      </c>
      <c r="L32" s="73"/>
      <c r="M32" s="73">
        <v>380</v>
      </c>
      <c r="N32" s="73">
        <f t="shared" si="10"/>
        <v>380</v>
      </c>
      <c r="O32" s="75">
        <f t="shared" si="16"/>
        <v>8664</v>
      </c>
      <c r="P32" s="75">
        <f t="shared" si="11"/>
        <v>0</v>
      </c>
      <c r="Q32" s="75">
        <f t="shared" si="12"/>
        <v>4200</v>
      </c>
      <c r="R32" s="75">
        <f t="shared" si="13"/>
        <v>16200</v>
      </c>
      <c r="S32" s="75">
        <f t="shared" si="14"/>
        <v>20400</v>
      </c>
      <c r="T32" s="76">
        <f t="shared" si="15"/>
        <v>29064</v>
      </c>
    </row>
    <row r="33" spans="1:20" ht="31.5" x14ac:dyDescent="0.25">
      <c r="A33" s="70">
        <v>10</v>
      </c>
      <c r="B33" s="67" t="s">
        <v>75</v>
      </c>
      <c r="C33" s="67" t="s">
        <v>94</v>
      </c>
      <c r="D33" s="67" t="s">
        <v>46</v>
      </c>
      <c r="E33" s="68">
        <v>44708</v>
      </c>
      <c r="F33" s="68">
        <v>44709</v>
      </c>
      <c r="G33" s="67">
        <v>2</v>
      </c>
      <c r="H33" s="67">
        <v>4</v>
      </c>
      <c r="I33" s="67">
        <v>12</v>
      </c>
      <c r="J33" s="67"/>
      <c r="K33" s="67">
        <f t="shared" si="9"/>
        <v>12</v>
      </c>
      <c r="L33" s="67"/>
      <c r="M33" s="67">
        <v>240</v>
      </c>
      <c r="N33" s="67">
        <f t="shared" si="10"/>
        <v>240</v>
      </c>
      <c r="O33" s="69">
        <f t="shared" si="16"/>
        <v>5472</v>
      </c>
      <c r="P33" s="69">
        <f t="shared" si="11"/>
        <v>3600</v>
      </c>
      <c r="Q33" s="69">
        <f t="shared" si="12"/>
        <v>4200</v>
      </c>
      <c r="R33" s="69">
        <f t="shared" si="13"/>
        <v>0</v>
      </c>
      <c r="S33" s="69">
        <f t="shared" si="14"/>
        <v>4200</v>
      </c>
      <c r="T33" s="5">
        <f t="shared" si="15"/>
        <v>13272</v>
      </c>
    </row>
    <row r="34" spans="1:20" ht="31.5" x14ac:dyDescent="0.25">
      <c r="A34" s="72">
        <v>11</v>
      </c>
      <c r="B34" s="73" t="s">
        <v>77</v>
      </c>
      <c r="C34" s="73" t="s">
        <v>78</v>
      </c>
      <c r="D34" s="73" t="s">
        <v>53</v>
      </c>
      <c r="E34" s="74">
        <v>44707</v>
      </c>
      <c r="F34" s="74">
        <v>44707</v>
      </c>
      <c r="G34" s="73">
        <v>1</v>
      </c>
      <c r="H34" s="73">
        <v>1</v>
      </c>
      <c r="I34" s="73"/>
      <c r="J34" s="73"/>
      <c r="K34" s="73">
        <f t="shared" si="9"/>
        <v>0</v>
      </c>
      <c r="L34" s="73">
        <v>40</v>
      </c>
      <c r="M34" s="73"/>
      <c r="N34" s="73">
        <f t="shared" si="10"/>
        <v>40</v>
      </c>
      <c r="O34" s="75">
        <f t="shared" si="16"/>
        <v>912</v>
      </c>
      <c r="P34" s="75">
        <f t="shared" si="11"/>
        <v>900</v>
      </c>
      <c r="Q34" s="75">
        <f t="shared" si="12"/>
        <v>0</v>
      </c>
      <c r="R34" s="75">
        <f t="shared" si="13"/>
        <v>0</v>
      </c>
      <c r="S34" s="75">
        <f t="shared" si="14"/>
        <v>0</v>
      </c>
      <c r="T34" s="76">
        <f t="shared" si="15"/>
        <v>1812</v>
      </c>
    </row>
    <row r="35" spans="1:20" ht="31.5" x14ac:dyDescent="0.25">
      <c r="A35" s="70">
        <v>12</v>
      </c>
      <c r="B35" s="67" t="s">
        <v>59</v>
      </c>
      <c r="C35" s="67" t="s">
        <v>94</v>
      </c>
      <c r="D35" s="67" t="s">
        <v>46</v>
      </c>
      <c r="E35" s="68">
        <v>44711</v>
      </c>
      <c r="F35" s="68">
        <v>44712</v>
      </c>
      <c r="G35" s="67">
        <v>2</v>
      </c>
      <c r="H35" s="67">
        <v>4</v>
      </c>
      <c r="I35" s="67">
        <v>10</v>
      </c>
      <c r="J35" s="67"/>
      <c r="K35" s="67">
        <f t="shared" si="9"/>
        <v>10</v>
      </c>
      <c r="L35" s="67"/>
      <c r="M35" s="67">
        <v>240</v>
      </c>
      <c r="N35" s="67">
        <f t="shared" si="10"/>
        <v>240</v>
      </c>
      <c r="O35" s="69">
        <f t="shared" si="16"/>
        <v>5472</v>
      </c>
      <c r="P35" s="69">
        <f t="shared" si="11"/>
        <v>3600</v>
      </c>
      <c r="Q35" s="69">
        <f t="shared" si="12"/>
        <v>3500</v>
      </c>
      <c r="R35" s="69">
        <f t="shared" si="13"/>
        <v>0</v>
      </c>
      <c r="S35" s="69">
        <f t="shared" si="14"/>
        <v>3500</v>
      </c>
      <c r="T35" s="5">
        <f t="shared" si="15"/>
        <v>12572</v>
      </c>
    </row>
    <row r="36" spans="1:20" ht="18.75" x14ac:dyDescent="0.25">
      <c r="P36" s="84" t="s">
        <v>19</v>
      </c>
      <c r="Q36" s="84"/>
      <c r="R36" s="84"/>
      <c r="S36" s="84"/>
      <c r="T36" s="71">
        <f>SUM(T24:T35)</f>
        <v>282718</v>
      </c>
    </row>
    <row r="39" spans="1:20" ht="15.75" customHeight="1" x14ac:dyDescent="0.25">
      <c r="B39" s="168" t="s">
        <v>115</v>
      </c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</row>
    <row r="40" spans="1:20" ht="69" x14ac:dyDescent="0.25">
      <c r="A40" s="172" t="s">
        <v>9</v>
      </c>
      <c r="B40" s="172" t="s">
        <v>0</v>
      </c>
      <c r="C40" s="172" t="s">
        <v>1</v>
      </c>
      <c r="D40" s="172" t="s">
        <v>2</v>
      </c>
      <c r="E40" s="82" t="s">
        <v>3</v>
      </c>
      <c r="F40" s="82"/>
      <c r="G40" s="172" t="s">
        <v>4</v>
      </c>
      <c r="H40" s="172" t="s">
        <v>10</v>
      </c>
      <c r="I40" s="172" t="s">
        <v>11</v>
      </c>
      <c r="J40" s="172" t="s">
        <v>12</v>
      </c>
      <c r="K40" s="172" t="s">
        <v>16</v>
      </c>
      <c r="L40" s="172" t="s">
        <v>20</v>
      </c>
      <c r="M40" s="172" t="s">
        <v>21</v>
      </c>
      <c r="N40" s="172" t="s">
        <v>18</v>
      </c>
      <c r="O40" s="173" t="s">
        <v>15</v>
      </c>
      <c r="P40" s="173" t="s">
        <v>5</v>
      </c>
      <c r="Q40" s="173" t="s">
        <v>13</v>
      </c>
      <c r="R40" s="173" t="s">
        <v>14</v>
      </c>
      <c r="S40" s="173" t="s">
        <v>6</v>
      </c>
      <c r="T40" s="173" t="s">
        <v>7</v>
      </c>
    </row>
    <row r="41" spans="1:20" ht="47.25" x14ac:dyDescent="0.25">
      <c r="A41" s="179">
        <v>1</v>
      </c>
      <c r="B41" s="180" t="s">
        <v>55</v>
      </c>
      <c r="C41" s="180" t="s">
        <v>97</v>
      </c>
      <c r="D41" s="180" t="s">
        <v>46</v>
      </c>
      <c r="E41" s="181">
        <v>44716</v>
      </c>
      <c r="F41" s="181">
        <v>44735</v>
      </c>
      <c r="G41" s="180">
        <v>8</v>
      </c>
      <c r="H41" s="180">
        <v>6</v>
      </c>
      <c r="I41" s="180">
        <v>18</v>
      </c>
      <c r="J41" s="180"/>
      <c r="K41" s="180">
        <v>18</v>
      </c>
      <c r="L41" s="180">
        <v>360</v>
      </c>
      <c r="M41" s="180"/>
      <c r="N41" s="180">
        <v>360</v>
      </c>
      <c r="O41" s="182">
        <v>8208</v>
      </c>
      <c r="P41" s="182">
        <v>5400</v>
      </c>
      <c r="Q41" s="182">
        <v>6300</v>
      </c>
      <c r="R41" s="182">
        <v>0</v>
      </c>
      <c r="S41" s="182">
        <v>6300</v>
      </c>
      <c r="T41" s="183">
        <v>19908</v>
      </c>
    </row>
    <row r="42" spans="1:20" ht="45" x14ac:dyDescent="0.25">
      <c r="A42" s="177">
        <v>2</v>
      </c>
      <c r="B42" s="184" t="s">
        <v>98</v>
      </c>
      <c r="C42" s="184" t="s">
        <v>99</v>
      </c>
      <c r="D42" s="184" t="s">
        <v>45</v>
      </c>
      <c r="E42" s="185">
        <v>44728</v>
      </c>
      <c r="F42" s="185">
        <v>44734</v>
      </c>
      <c r="G42" s="184">
        <v>2</v>
      </c>
      <c r="H42" s="184"/>
      <c r="I42" s="184">
        <v>12</v>
      </c>
      <c r="J42" s="184"/>
      <c r="K42" s="184">
        <v>12</v>
      </c>
      <c r="L42" s="184">
        <v>80</v>
      </c>
      <c r="M42" s="184"/>
      <c r="N42" s="184">
        <v>80</v>
      </c>
      <c r="O42" s="186">
        <v>1824</v>
      </c>
      <c r="P42" s="186">
        <v>0</v>
      </c>
      <c r="Q42" s="186">
        <v>4200</v>
      </c>
      <c r="R42" s="186">
        <v>0</v>
      </c>
      <c r="S42" s="186">
        <v>4200</v>
      </c>
      <c r="T42" s="187">
        <v>6024</v>
      </c>
    </row>
    <row r="43" spans="1:20" ht="47.25" x14ac:dyDescent="0.25">
      <c r="A43" s="179">
        <v>3</v>
      </c>
      <c r="B43" s="180" t="s">
        <v>86</v>
      </c>
      <c r="C43" s="180" t="s">
        <v>72</v>
      </c>
      <c r="D43" s="180" t="s">
        <v>53</v>
      </c>
      <c r="E43" s="181">
        <v>44734</v>
      </c>
      <c r="F43" s="181">
        <v>44826</v>
      </c>
      <c r="G43" s="180">
        <v>1</v>
      </c>
      <c r="H43" s="180">
        <v>1</v>
      </c>
      <c r="I43" s="180"/>
      <c r="J43" s="180"/>
      <c r="K43" s="180">
        <v>0</v>
      </c>
      <c r="L43" s="180">
        <v>40</v>
      </c>
      <c r="M43" s="180"/>
      <c r="N43" s="180">
        <v>40</v>
      </c>
      <c r="O43" s="182">
        <v>912</v>
      </c>
      <c r="P43" s="182">
        <v>900</v>
      </c>
      <c r="Q43" s="182">
        <v>0</v>
      </c>
      <c r="R43" s="182">
        <v>0</v>
      </c>
      <c r="S43" s="182">
        <v>0</v>
      </c>
      <c r="T43" s="183">
        <v>1812</v>
      </c>
    </row>
    <row r="44" spans="1:20" ht="47.25" x14ac:dyDescent="0.25">
      <c r="A44" s="177">
        <v>4</v>
      </c>
      <c r="B44" s="174" t="s">
        <v>100</v>
      </c>
      <c r="C44" s="174" t="s">
        <v>101</v>
      </c>
      <c r="D44" s="174" t="s">
        <v>46</v>
      </c>
      <c r="E44" s="175">
        <v>44718</v>
      </c>
      <c r="F44" s="175">
        <v>44720</v>
      </c>
      <c r="G44" s="174">
        <v>3</v>
      </c>
      <c r="H44" s="174">
        <v>4</v>
      </c>
      <c r="I44" s="174">
        <v>18</v>
      </c>
      <c r="J44" s="174"/>
      <c r="K44" s="174">
        <v>18</v>
      </c>
      <c r="L44" s="174"/>
      <c r="M44" s="174">
        <v>280</v>
      </c>
      <c r="N44" s="174">
        <v>280</v>
      </c>
      <c r="O44" s="176">
        <v>6384</v>
      </c>
      <c r="P44" s="176">
        <v>3600</v>
      </c>
      <c r="Q44" s="176">
        <v>6300</v>
      </c>
      <c r="R44" s="176">
        <v>0</v>
      </c>
      <c r="S44" s="176">
        <v>6300</v>
      </c>
      <c r="T44" s="171">
        <v>16284</v>
      </c>
    </row>
    <row r="45" spans="1:20" ht="47.25" x14ac:dyDescent="0.25">
      <c r="A45" s="179">
        <v>5</v>
      </c>
      <c r="B45" s="180" t="s">
        <v>68</v>
      </c>
      <c r="C45" s="180" t="s">
        <v>102</v>
      </c>
      <c r="D45" s="180" t="s">
        <v>46</v>
      </c>
      <c r="E45" s="181">
        <v>44713</v>
      </c>
      <c r="F45" s="181">
        <v>44713</v>
      </c>
      <c r="G45" s="180">
        <v>1</v>
      </c>
      <c r="H45" s="180">
        <v>1</v>
      </c>
      <c r="I45" s="180">
        <v>4</v>
      </c>
      <c r="J45" s="180"/>
      <c r="K45" s="180">
        <v>4</v>
      </c>
      <c r="L45" s="180">
        <v>70</v>
      </c>
      <c r="M45" s="180"/>
      <c r="N45" s="180">
        <v>70</v>
      </c>
      <c r="O45" s="182">
        <v>1596</v>
      </c>
      <c r="P45" s="182">
        <v>900</v>
      </c>
      <c r="Q45" s="182">
        <v>1400</v>
      </c>
      <c r="R45" s="182">
        <v>0</v>
      </c>
      <c r="S45" s="182">
        <v>1400</v>
      </c>
      <c r="T45" s="183">
        <v>3896</v>
      </c>
    </row>
    <row r="46" spans="1:20" ht="31.5" x14ac:dyDescent="0.25">
      <c r="A46" s="177">
        <v>6</v>
      </c>
      <c r="B46" s="174" t="s">
        <v>103</v>
      </c>
      <c r="C46" s="174" t="s">
        <v>64</v>
      </c>
      <c r="D46" s="174" t="s">
        <v>53</v>
      </c>
      <c r="E46" s="175">
        <v>44729</v>
      </c>
      <c r="F46" s="175">
        <v>44733</v>
      </c>
      <c r="G46" s="174">
        <v>2</v>
      </c>
      <c r="H46" s="174">
        <v>2</v>
      </c>
      <c r="I46" s="174"/>
      <c r="J46" s="174"/>
      <c r="K46" s="174">
        <v>0</v>
      </c>
      <c r="L46" s="174">
        <v>80</v>
      </c>
      <c r="M46" s="174"/>
      <c r="N46" s="174">
        <v>80</v>
      </c>
      <c r="O46" s="176">
        <v>1824</v>
      </c>
      <c r="P46" s="176">
        <v>1800</v>
      </c>
      <c r="Q46" s="176">
        <v>0</v>
      </c>
      <c r="R46" s="176">
        <v>0</v>
      </c>
      <c r="S46" s="176">
        <v>0</v>
      </c>
      <c r="T46" s="171">
        <v>3624</v>
      </c>
    </row>
    <row r="47" spans="1:20" ht="47.25" x14ac:dyDescent="0.25">
      <c r="A47" s="179">
        <v>7</v>
      </c>
      <c r="B47" s="180" t="s">
        <v>104</v>
      </c>
      <c r="C47" s="180" t="s">
        <v>101</v>
      </c>
      <c r="D47" s="180" t="s">
        <v>46</v>
      </c>
      <c r="E47" s="181">
        <v>44729</v>
      </c>
      <c r="F47" s="181">
        <v>44736</v>
      </c>
      <c r="G47" s="180">
        <v>1</v>
      </c>
      <c r="H47" s="180">
        <v>5</v>
      </c>
      <c r="I47" s="180"/>
      <c r="J47" s="180"/>
      <c r="K47" s="180">
        <v>0</v>
      </c>
      <c r="L47" s="180">
        <v>70</v>
      </c>
      <c r="M47" s="180"/>
      <c r="N47" s="180">
        <v>70</v>
      </c>
      <c r="O47" s="182">
        <v>1596</v>
      </c>
      <c r="P47" s="182">
        <v>4500</v>
      </c>
      <c r="Q47" s="182">
        <v>0</v>
      </c>
      <c r="R47" s="182">
        <v>0</v>
      </c>
      <c r="S47" s="182">
        <v>0</v>
      </c>
      <c r="T47" s="183">
        <v>6096</v>
      </c>
    </row>
    <row r="48" spans="1:20" ht="31.5" x14ac:dyDescent="0.25">
      <c r="A48" s="177">
        <v>8</v>
      </c>
      <c r="B48" s="174" t="s">
        <v>70</v>
      </c>
      <c r="C48" s="174" t="s">
        <v>105</v>
      </c>
      <c r="D48" s="174" t="s">
        <v>45</v>
      </c>
      <c r="E48" s="175">
        <v>44740</v>
      </c>
      <c r="F48" s="175">
        <v>44740</v>
      </c>
      <c r="G48" s="174">
        <v>1</v>
      </c>
      <c r="H48" s="174"/>
      <c r="I48" s="174">
        <v>6</v>
      </c>
      <c r="J48" s="174"/>
      <c r="K48" s="174">
        <v>6</v>
      </c>
      <c r="L48" s="174"/>
      <c r="M48" s="174">
        <v>40</v>
      </c>
      <c r="N48" s="174">
        <v>40</v>
      </c>
      <c r="O48" s="176">
        <v>912</v>
      </c>
      <c r="P48" s="176">
        <v>0</v>
      </c>
      <c r="Q48" s="176">
        <v>2100</v>
      </c>
      <c r="R48" s="176">
        <v>0</v>
      </c>
      <c r="S48" s="176">
        <v>2100</v>
      </c>
      <c r="T48" s="171">
        <v>3012</v>
      </c>
    </row>
    <row r="49" spans="1:20" ht="47.25" x14ac:dyDescent="0.25">
      <c r="A49" s="179">
        <v>9</v>
      </c>
      <c r="B49" s="180" t="s">
        <v>54</v>
      </c>
      <c r="C49" s="180" t="s">
        <v>88</v>
      </c>
      <c r="D49" s="180" t="s">
        <v>46</v>
      </c>
      <c r="E49" s="181">
        <v>44732</v>
      </c>
      <c r="F49" s="181">
        <v>44741</v>
      </c>
      <c r="G49" s="180">
        <v>6</v>
      </c>
      <c r="H49" s="180">
        <v>4</v>
      </c>
      <c r="I49" s="180">
        <v>35</v>
      </c>
      <c r="J49" s="180"/>
      <c r="K49" s="180">
        <v>35</v>
      </c>
      <c r="L49" s="180">
        <v>320</v>
      </c>
      <c r="M49" s="180"/>
      <c r="N49" s="180">
        <v>320</v>
      </c>
      <c r="O49" s="182">
        <v>7296</v>
      </c>
      <c r="P49" s="182">
        <v>3600</v>
      </c>
      <c r="Q49" s="182">
        <v>12250</v>
      </c>
      <c r="R49" s="182">
        <v>0</v>
      </c>
      <c r="S49" s="182">
        <v>12250</v>
      </c>
      <c r="T49" s="183">
        <v>23146</v>
      </c>
    </row>
    <row r="50" spans="1:20" ht="47.25" x14ac:dyDescent="0.25">
      <c r="A50" s="177">
        <v>10</v>
      </c>
      <c r="B50" s="174" t="s">
        <v>106</v>
      </c>
      <c r="C50" s="174" t="s">
        <v>107</v>
      </c>
      <c r="D50" s="174" t="s">
        <v>45</v>
      </c>
      <c r="E50" s="175">
        <v>44727</v>
      </c>
      <c r="F50" s="175">
        <v>44727</v>
      </c>
      <c r="G50" s="174">
        <v>1</v>
      </c>
      <c r="H50" s="174"/>
      <c r="I50" s="174">
        <v>5</v>
      </c>
      <c r="J50" s="174"/>
      <c r="K50" s="174">
        <v>5</v>
      </c>
      <c r="L50" s="174">
        <v>30</v>
      </c>
      <c r="M50" s="174"/>
      <c r="N50" s="174">
        <v>30</v>
      </c>
      <c r="O50" s="176">
        <v>684</v>
      </c>
      <c r="P50" s="176">
        <v>0</v>
      </c>
      <c r="Q50" s="176">
        <v>1750</v>
      </c>
      <c r="R50" s="176">
        <v>0</v>
      </c>
      <c r="S50" s="176">
        <v>1750</v>
      </c>
      <c r="T50" s="171">
        <v>2434</v>
      </c>
    </row>
    <row r="51" spans="1:20" ht="47.25" x14ac:dyDescent="0.25">
      <c r="A51" s="179">
        <v>11</v>
      </c>
      <c r="B51" s="180" t="s">
        <v>108</v>
      </c>
      <c r="C51" s="180" t="s">
        <v>109</v>
      </c>
      <c r="D51" s="180" t="s">
        <v>46</v>
      </c>
      <c r="E51" s="181">
        <v>44727</v>
      </c>
      <c r="F51" s="181">
        <v>44728</v>
      </c>
      <c r="G51" s="180">
        <v>2</v>
      </c>
      <c r="H51" s="180">
        <v>5</v>
      </c>
      <c r="I51" s="180">
        <v>12</v>
      </c>
      <c r="J51" s="180"/>
      <c r="K51" s="180">
        <v>12</v>
      </c>
      <c r="L51" s="180">
        <v>280</v>
      </c>
      <c r="M51" s="180"/>
      <c r="N51" s="180">
        <v>280</v>
      </c>
      <c r="O51" s="182">
        <v>6384</v>
      </c>
      <c r="P51" s="182">
        <v>4500</v>
      </c>
      <c r="Q51" s="182">
        <v>4200</v>
      </c>
      <c r="R51" s="182">
        <v>0</v>
      </c>
      <c r="S51" s="182">
        <v>4200</v>
      </c>
      <c r="T51" s="183">
        <v>15084</v>
      </c>
    </row>
    <row r="52" spans="1:20" ht="47.25" x14ac:dyDescent="0.25">
      <c r="A52" s="177">
        <v>12</v>
      </c>
      <c r="B52" s="174" t="s">
        <v>89</v>
      </c>
      <c r="C52" s="174" t="s">
        <v>90</v>
      </c>
      <c r="D52" s="174" t="s">
        <v>33</v>
      </c>
      <c r="E52" s="175">
        <v>44713</v>
      </c>
      <c r="F52" s="175">
        <v>44714</v>
      </c>
      <c r="G52" s="174">
        <v>2</v>
      </c>
      <c r="H52" s="174"/>
      <c r="I52" s="174"/>
      <c r="J52" s="174">
        <v>10</v>
      </c>
      <c r="K52" s="174">
        <v>10</v>
      </c>
      <c r="L52" s="174"/>
      <c r="M52" s="174">
        <v>200</v>
      </c>
      <c r="N52" s="174">
        <v>200</v>
      </c>
      <c r="O52" s="176">
        <v>4560</v>
      </c>
      <c r="P52" s="176">
        <v>0</v>
      </c>
      <c r="Q52" s="176">
        <v>0</v>
      </c>
      <c r="R52" s="176">
        <v>9000</v>
      </c>
      <c r="S52" s="176">
        <v>9000</v>
      </c>
      <c r="T52" s="171">
        <v>13560</v>
      </c>
    </row>
    <row r="53" spans="1:20" ht="31.5" x14ac:dyDescent="0.25">
      <c r="A53" s="179">
        <v>13</v>
      </c>
      <c r="B53" s="180" t="s">
        <v>89</v>
      </c>
      <c r="C53" s="180" t="s">
        <v>110</v>
      </c>
      <c r="D53" s="180" t="s">
        <v>33</v>
      </c>
      <c r="E53" s="181">
        <v>44716</v>
      </c>
      <c r="F53" s="181">
        <v>44722</v>
      </c>
      <c r="G53" s="180">
        <v>6</v>
      </c>
      <c r="H53" s="180"/>
      <c r="I53" s="180"/>
      <c r="J53" s="180">
        <v>30</v>
      </c>
      <c r="K53" s="180">
        <v>30</v>
      </c>
      <c r="L53" s="180"/>
      <c r="M53" s="180">
        <v>600</v>
      </c>
      <c r="N53" s="180">
        <v>600</v>
      </c>
      <c r="O53" s="182">
        <v>13680</v>
      </c>
      <c r="P53" s="182">
        <v>0</v>
      </c>
      <c r="Q53" s="182">
        <v>0</v>
      </c>
      <c r="R53" s="182">
        <v>27000</v>
      </c>
      <c r="S53" s="182">
        <v>27000</v>
      </c>
      <c r="T53" s="183">
        <v>40680</v>
      </c>
    </row>
    <row r="54" spans="1:20" ht="63" x14ac:dyDescent="0.25">
      <c r="A54" s="177">
        <v>14</v>
      </c>
      <c r="B54" s="174" t="s">
        <v>73</v>
      </c>
      <c r="C54" s="174" t="s">
        <v>111</v>
      </c>
      <c r="D54" s="174" t="s">
        <v>45</v>
      </c>
      <c r="E54" s="175">
        <v>44720</v>
      </c>
      <c r="F54" s="175">
        <v>44742</v>
      </c>
      <c r="G54" s="174">
        <v>7</v>
      </c>
      <c r="H54" s="174"/>
      <c r="I54" s="174">
        <v>40</v>
      </c>
      <c r="J54" s="174"/>
      <c r="K54" s="174">
        <v>40</v>
      </c>
      <c r="L54" s="174">
        <v>320</v>
      </c>
      <c r="M54" s="174"/>
      <c r="N54" s="174">
        <v>320</v>
      </c>
      <c r="O54" s="176">
        <v>7296</v>
      </c>
      <c r="P54" s="176">
        <v>0</v>
      </c>
      <c r="Q54" s="176">
        <v>14000</v>
      </c>
      <c r="R54" s="176">
        <v>0</v>
      </c>
      <c r="S54" s="176">
        <v>14000</v>
      </c>
      <c r="T54" s="171">
        <v>21296</v>
      </c>
    </row>
    <row r="55" spans="1:20" ht="31.5" x14ac:dyDescent="0.25">
      <c r="A55" s="179">
        <v>15</v>
      </c>
      <c r="B55" s="180" t="s">
        <v>112</v>
      </c>
      <c r="C55" s="180" t="s">
        <v>113</v>
      </c>
      <c r="D55" s="180" t="s">
        <v>53</v>
      </c>
      <c r="E55" s="181">
        <v>44726</v>
      </c>
      <c r="F55" s="181">
        <v>44739</v>
      </c>
      <c r="G55" s="180">
        <v>3</v>
      </c>
      <c r="H55" s="180">
        <v>3</v>
      </c>
      <c r="I55" s="180"/>
      <c r="J55" s="180"/>
      <c r="K55" s="180">
        <v>0</v>
      </c>
      <c r="L55" s="180">
        <v>80</v>
      </c>
      <c r="M55" s="180"/>
      <c r="N55" s="180">
        <v>80</v>
      </c>
      <c r="O55" s="182">
        <v>1824</v>
      </c>
      <c r="P55" s="182">
        <v>2700</v>
      </c>
      <c r="Q55" s="182">
        <v>0</v>
      </c>
      <c r="R55" s="182">
        <v>0</v>
      </c>
      <c r="S55" s="182">
        <v>0</v>
      </c>
      <c r="T55" s="183">
        <v>4524</v>
      </c>
    </row>
    <row r="56" spans="1:20" ht="47.25" x14ac:dyDescent="0.25">
      <c r="A56" s="177">
        <v>16</v>
      </c>
      <c r="B56" s="174" t="s">
        <v>59</v>
      </c>
      <c r="C56" s="174" t="s">
        <v>114</v>
      </c>
      <c r="D56" s="174" t="s">
        <v>46</v>
      </c>
      <c r="E56" s="175">
        <v>44713</v>
      </c>
      <c r="F56" s="175">
        <v>44716</v>
      </c>
      <c r="G56" s="174">
        <v>4</v>
      </c>
      <c r="H56" s="174">
        <v>8</v>
      </c>
      <c r="I56" s="174">
        <v>35</v>
      </c>
      <c r="J56" s="174"/>
      <c r="K56" s="174">
        <v>35</v>
      </c>
      <c r="L56" s="174"/>
      <c r="M56" s="174">
        <v>600</v>
      </c>
      <c r="N56" s="174">
        <v>600</v>
      </c>
      <c r="O56" s="176">
        <v>13680</v>
      </c>
      <c r="P56" s="176">
        <v>7200</v>
      </c>
      <c r="Q56" s="176">
        <v>12250</v>
      </c>
      <c r="R56" s="176">
        <v>0</v>
      </c>
      <c r="S56" s="176">
        <v>12250</v>
      </c>
      <c r="T56" s="171">
        <v>33130</v>
      </c>
    </row>
    <row r="57" spans="1:20" ht="18.75" x14ac:dyDescent="0.25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69" t="s">
        <v>19</v>
      </c>
      <c r="Q57" s="169"/>
      <c r="R57" s="169"/>
      <c r="S57" s="169"/>
      <c r="T57" s="178">
        <v>214510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P57:S57"/>
    <mergeCell ref="B39:T39"/>
    <mergeCell ref="E23:F23"/>
    <mergeCell ref="P36:S36"/>
    <mergeCell ref="B22:T22"/>
    <mergeCell ref="B4:T4"/>
    <mergeCell ref="E40:F40"/>
    <mergeCell ref="E5:F5"/>
    <mergeCell ref="A1:T1"/>
    <mergeCell ref="A2:T2"/>
    <mergeCell ref="A3:T3"/>
    <mergeCell ref="P20:S20"/>
  </mergeCells>
  <pageMargins left="0.25" right="0.25" top="0.75" bottom="0.75" header="0.3" footer="0.3"/>
  <pageSetup paperSize="5" scale="7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84B7-66DE-48E2-9DCD-89A09DE7928D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JONACAPA/BO LA SOLEDAD</v>
      </c>
      <c r="C8" s="109"/>
      <c r="D8" s="109"/>
      <c r="E8" s="109"/>
      <c r="F8" s="109"/>
      <c r="G8" s="110"/>
      <c r="H8" s="8">
        <v>7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ACARREO DE PIEDRA Y EXCAVAR ZANJA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RETRO Y CAMION</v>
      </c>
      <c r="B12" s="120"/>
      <c r="C12" s="121"/>
      <c r="D12" s="14"/>
      <c r="E12" s="21" t="s">
        <v>3</v>
      </c>
      <c r="F12" s="24">
        <f>IFERROR(VLOOKUP(H8,DTOSABR18,5,FALSE),"")</f>
        <v>44663</v>
      </c>
      <c r="G12" s="24">
        <f>IFERROR(VLOOKUP(H8,DTOSABR18,6,FALSE),"")</f>
        <v>44673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6</v>
      </c>
      <c r="D14" s="14"/>
      <c r="E14" s="101" t="s">
        <v>20</v>
      </c>
      <c r="F14" s="104">
        <f>IFERROR(VLOOKUP(H8,DTOSABR18,12,FALSE),"")</f>
        <v>440</v>
      </c>
      <c r="G14" s="106">
        <f>F14*19</f>
        <v>8360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18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7200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21860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6300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E86C3-E3FE-46EC-9E3D-25D34133E0DF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LA ESTACION/RELLENO SANITARIO</v>
      </c>
      <c r="C8" s="109"/>
      <c r="D8" s="109"/>
      <c r="E8" s="109"/>
      <c r="F8" s="109"/>
      <c r="G8" s="110"/>
      <c r="H8" s="8">
        <v>8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ACARREO DE BASURA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CAMION VOLTEO</v>
      </c>
      <c r="B12" s="120"/>
      <c r="C12" s="121"/>
      <c r="D12" s="14"/>
      <c r="E12" s="21" t="s">
        <v>3</v>
      </c>
      <c r="F12" s="24">
        <f>IFERROR(VLOOKUP(H8,DTOSABR18,5,FALSE),"")</f>
        <v>44664</v>
      </c>
      <c r="G12" s="24">
        <f>IFERROR(VLOOKUP(H8,DTOSABR18,6,FALSE),"")</f>
        <v>44666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3</v>
      </c>
      <c r="D14" s="14"/>
      <c r="E14" s="101" t="s">
        <v>20</v>
      </c>
      <c r="F14" s="104">
        <f>IFERROR(VLOOKUP(H8,DTOSABR18,12,FALSE),"")</f>
        <v>120</v>
      </c>
      <c r="G14" s="106">
        <f>F14*19</f>
        <v>2280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0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2700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4980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A849F-9AC1-452D-83CB-BACB2220B470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LA SABINITA/CALLE COCOL</v>
      </c>
      <c r="C8" s="109"/>
      <c r="D8" s="109"/>
      <c r="E8" s="109"/>
      <c r="F8" s="109"/>
      <c r="G8" s="110"/>
      <c r="H8" s="8">
        <v>9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ACARREO DE ESCOMBRO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RETRO Y CAMION</v>
      </c>
      <c r="B12" s="120"/>
      <c r="C12" s="121"/>
      <c r="D12" s="14"/>
      <c r="E12" s="21" t="s">
        <v>3</v>
      </c>
      <c r="F12" s="24">
        <f>IFERROR(VLOOKUP(H8,DTOSABR18,5,FALSE),"")</f>
        <v>44668</v>
      </c>
      <c r="G12" s="24">
        <f>IFERROR(VLOOKUP(H8,DTOSABR18,6,FALSE),"")</f>
        <v>44671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3</v>
      </c>
      <c r="D14" s="14"/>
      <c r="E14" s="101" t="s">
        <v>20</v>
      </c>
      <c r="F14" s="104">
        <f>IFERROR(VLOOKUP(H8,DTOSABR18,12,FALSE),"")</f>
        <v>240</v>
      </c>
      <c r="G14" s="106">
        <f>F14*19</f>
        <v>4560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4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2700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8660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1400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FD395-22FD-44B7-8B36-C2BAA4584399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MAMITHI/COMUNIDAD</v>
      </c>
      <c r="C8" s="109"/>
      <c r="D8" s="109"/>
      <c r="E8" s="109"/>
      <c r="F8" s="109"/>
      <c r="G8" s="110"/>
      <c r="H8" s="8">
        <v>10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EXCAVAR ZANJ PARA RED DE AGUA POTABLE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RETROEXCAVADORA</v>
      </c>
      <c r="B12" s="120"/>
      <c r="C12" s="121"/>
      <c r="D12" s="14"/>
      <c r="E12" s="21" t="s">
        <v>3</v>
      </c>
      <c r="F12" s="24">
        <f>IFERROR(VLOOKUP(H8,DTOSABR18,5,FALSE),"")</f>
        <v>44680</v>
      </c>
      <c r="G12" s="24">
        <f>IFERROR(VLOOKUP(H8,DTOSABR18,6,FALSE),"")</f>
        <v>44681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2</v>
      </c>
      <c r="D14" s="14"/>
      <c r="E14" s="101" t="s">
        <v>20</v>
      </c>
      <c r="F14" s="104">
        <f>IFERROR(VLOOKUP(H8,DTOSABR18,12,FALSE),"")</f>
        <v>80</v>
      </c>
      <c r="G14" s="106">
        <f>F14*19</f>
        <v>1520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12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5720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4200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A0EF-DA59-4B1A-818A-C66308E58943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SAN JOSE ATLAN/EJIDO</v>
      </c>
      <c r="C8" s="109"/>
      <c r="D8" s="109"/>
      <c r="E8" s="109"/>
      <c r="F8" s="109"/>
      <c r="G8" s="110"/>
      <c r="H8" s="8">
        <v>11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EXCAVAR ZANJA P/ABREVADERO Y EMPAREJAR CAMINO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RETROEXCAVADORA</v>
      </c>
      <c r="B12" s="120"/>
      <c r="C12" s="121"/>
      <c r="D12" s="14"/>
      <c r="E12" s="21" t="s">
        <v>3</v>
      </c>
      <c r="F12" s="24">
        <f>IFERROR(VLOOKUP(H8,DTOSABR18,5,FALSE),"")</f>
        <v>44662</v>
      </c>
      <c r="G12" s="24">
        <f>IFERROR(VLOOKUP(H8,DTOSABR18,6,FALSE),"")</f>
        <v>44663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2</v>
      </c>
      <c r="D14" s="14"/>
      <c r="E14" s="101" t="s">
        <v>20</v>
      </c>
      <c r="F14" s="104">
        <f>IFERROR(VLOOKUP(H8,DTOSABR18,12,FALSE),"")</f>
        <v>80</v>
      </c>
      <c r="G14" s="106">
        <f>F14*19</f>
        <v>1520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12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5720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4200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B3BA3-D810-4F8D-97A1-4B4C77883D72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TAGUI/AV PRINCIPAL</v>
      </c>
      <c r="C8" s="109"/>
      <c r="D8" s="109"/>
      <c r="E8" s="109"/>
      <c r="F8" s="109"/>
      <c r="G8" s="110"/>
      <c r="H8" s="8">
        <v>12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BACHEO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CAMION VOLTEO</v>
      </c>
      <c r="B12" s="120"/>
      <c r="C12" s="121"/>
      <c r="D12" s="14"/>
      <c r="E12" s="21" t="s">
        <v>3</v>
      </c>
      <c r="F12" s="24">
        <f>IFERROR(VLOOKUP(H8,DTOSABR18,5,FALSE),"")</f>
        <v>44676</v>
      </c>
      <c r="G12" s="24">
        <f>IFERROR(VLOOKUP(H8,DTOSABR18,6,FALSE),"")</f>
        <v>44676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1</v>
      </c>
      <c r="D14" s="14"/>
      <c r="E14" s="101" t="s">
        <v>20</v>
      </c>
      <c r="F14" s="104">
        <f>IFERROR(VLOOKUP(H8,DTOSABR18,12,FALSE),"")</f>
        <v>40</v>
      </c>
      <c r="G14" s="106">
        <f>F14*19</f>
        <v>760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0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900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1660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9AAA-19A7-41B7-A2D1-FE062C37740B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TLAXCALILLA/COMUNIDAD</v>
      </c>
      <c r="C8" s="109"/>
      <c r="D8" s="109"/>
      <c r="E8" s="109"/>
      <c r="F8" s="109"/>
      <c r="G8" s="110"/>
      <c r="H8" s="8">
        <v>13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ACARREO DE TIERRA PARA PUENTE Y BACHEO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RETRO Y CAMION</v>
      </c>
      <c r="B12" s="120"/>
      <c r="C12" s="121"/>
      <c r="D12" s="14"/>
      <c r="E12" s="21" t="s">
        <v>3</v>
      </c>
      <c r="F12" s="24">
        <f>IFERROR(VLOOKUP(H8,DTOSABR18,5,FALSE),"")</f>
        <v>44656</v>
      </c>
      <c r="G12" s="24">
        <f>IFERROR(VLOOKUP(H8,DTOSABR18,6,FALSE),"")</f>
        <v>44678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2</v>
      </c>
      <c r="D14" s="14"/>
      <c r="E14" s="101" t="s">
        <v>20</v>
      </c>
      <c r="F14" s="104">
        <f>IFERROR(VLOOKUP(H8,DTOSABR18,12,FALSE),"")</f>
        <v>120</v>
      </c>
      <c r="G14" s="106">
        <f>F14*19</f>
        <v>2280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5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1800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5830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1750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14917-D023-42F1-B83E-AD624F1062B6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VITEJHE/PUENTE</v>
      </c>
      <c r="C8" s="109"/>
      <c r="D8" s="109"/>
      <c r="E8" s="109"/>
      <c r="F8" s="109"/>
      <c r="G8" s="110"/>
      <c r="H8" s="8">
        <v>14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ACARREO DE PIEDRA PARA MAMPOSTERIA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RETRO Y CAMION</v>
      </c>
      <c r="B12" s="120"/>
      <c r="C12" s="121"/>
      <c r="D12" s="14"/>
      <c r="E12" s="21" t="s">
        <v>3</v>
      </c>
      <c r="F12" s="24">
        <f>IFERROR(VLOOKUP(H8,DTOSABR18,5,FALSE),"")</f>
        <v>44653</v>
      </c>
      <c r="G12" s="24">
        <f>IFERROR(VLOOKUP(H8,DTOSABR18,6,FALSE),"")</f>
        <v>44653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1</v>
      </c>
      <c r="D14" s="14"/>
      <c r="E14" s="101" t="s">
        <v>20</v>
      </c>
      <c r="F14" s="104">
        <f>IFERROR(VLOOKUP(H8,DTOSABR18,12,FALSE),"")</f>
        <v>80</v>
      </c>
      <c r="G14" s="106">
        <f>F14*19</f>
        <v>1520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5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900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4170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1750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05BB5-42C4-43BA-B7AD-98CEF0E4D484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/>
      </c>
      <c r="C8" s="109"/>
      <c r="D8" s="109"/>
      <c r="E8" s="109"/>
      <c r="F8" s="109"/>
      <c r="G8" s="110"/>
      <c r="H8" s="8">
        <v>15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/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/>
      </c>
      <c r="B12" s="120"/>
      <c r="C12" s="121"/>
      <c r="D12" s="14"/>
      <c r="E12" s="21" t="s">
        <v>3</v>
      </c>
      <c r="F12" s="24" t="str">
        <f>IFERROR(VLOOKUP(H8,DTOSABR18,5,FALSE),"")</f>
        <v/>
      </c>
      <c r="G12" s="24" t="str">
        <f>IFERROR(VLOOKUP(H8,DTOSABR18,6,FALSE),"")</f>
        <v/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 t="str">
        <f>IFERROR(VLOOKUP(H8,DTOSABR18,7,FALSE),"")</f>
        <v/>
      </c>
      <c r="D14" s="14"/>
      <c r="E14" s="101" t="s">
        <v>20</v>
      </c>
      <c r="F14" s="104" t="str">
        <f>IFERROR(VLOOKUP(H8,DTOSABR18,12,FALSE),"")</f>
        <v/>
      </c>
      <c r="G14" s="106" t="e">
        <f>F14*19</f>
        <v>#VALUE!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 t="str">
        <f>IFERROR(VLOOKUP(H8,DTOSABR18,11,FALSE),"")</f>
        <v/>
      </c>
      <c r="D16" s="14"/>
      <c r="E16" s="101" t="s">
        <v>24</v>
      </c>
      <c r="F16" s="104" t="str">
        <f>IFERROR(VLOOKUP(H8,DTOSABR18,13,FALSE),"")</f>
        <v/>
      </c>
      <c r="G16" s="106" t="e">
        <f>F16*19</f>
        <v>#VALUE!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 t="str">
        <f>IFERROR(VLOOKUP(H8,DTOSABR18,16,FALSE),"")</f>
        <v/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 t="e">
        <f>C19+C21+G14+G16</f>
        <v>#VALUE!</v>
      </c>
      <c r="H20" s="86"/>
    </row>
    <row r="21" spans="1:8" ht="14.25" customHeight="1" thickBot="1" x14ac:dyDescent="0.3">
      <c r="A21" s="100" t="s">
        <v>6</v>
      </c>
      <c r="B21" s="101"/>
      <c r="C21" s="85" t="str">
        <f>IFERROR(VLOOKUP(H8,DTOSABR18,19,FALSE),"")</f>
        <v/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D1BB7-00D0-41D5-B3A0-18401B2812AF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/>
      </c>
      <c r="C8" s="109"/>
      <c r="D8" s="109"/>
      <c r="E8" s="109"/>
      <c r="F8" s="109"/>
      <c r="G8" s="110"/>
      <c r="H8" s="8">
        <v>16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/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/>
      </c>
      <c r="B12" s="120"/>
      <c r="C12" s="121"/>
      <c r="D12" s="14"/>
      <c r="E12" s="21" t="s">
        <v>3</v>
      </c>
      <c r="F12" s="24" t="str">
        <f>IFERROR(VLOOKUP(H8,DTOSABR18,5,FALSE),"")</f>
        <v/>
      </c>
      <c r="G12" s="24" t="str">
        <f>IFERROR(VLOOKUP(H8,DTOSABR18,6,FALSE),"")</f>
        <v/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 t="str">
        <f>IFERROR(VLOOKUP(H8,DTOSABR18,7,FALSE),"")</f>
        <v/>
      </c>
      <c r="D14" s="14"/>
      <c r="E14" s="101" t="s">
        <v>20</v>
      </c>
      <c r="F14" s="104" t="str">
        <f>IFERROR(VLOOKUP(H8,DTOSABR18,12,FALSE),"")</f>
        <v/>
      </c>
      <c r="G14" s="106" t="e">
        <f>F14*19</f>
        <v>#VALUE!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 t="str">
        <f>IFERROR(VLOOKUP(H8,DTOSABR18,11,FALSE),"")</f>
        <v/>
      </c>
      <c r="D16" s="14"/>
      <c r="E16" s="101" t="s">
        <v>24</v>
      </c>
      <c r="F16" s="104" t="str">
        <f>IFERROR(VLOOKUP(H8,DTOSABR18,13,FALSE),"")</f>
        <v/>
      </c>
      <c r="G16" s="106" t="e">
        <f>F16*19</f>
        <v>#VALUE!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 t="str">
        <f>IFERROR(VLOOKUP(H8,DTOSABR18,16,FALSE),"")</f>
        <v/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 t="e">
        <f>C19+C21+G14+G16</f>
        <v>#VALUE!</v>
      </c>
      <c r="H20" s="86"/>
    </row>
    <row r="21" spans="1:8" ht="14.25" customHeight="1" thickBot="1" x14ac:dyDescent="0.3">
      <c r="A21" s="100" t="s">
        <v>6</v>
      </c>
      <c r="B21" s="101"/>
      <c r="C21" s="85" t="str">
        <f>IFERROR(VLOOKUP(H8,DTOSABR18,19,FALSE),"")</f>
        <v/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8259-207F-4115-8FB1-52E334DC9991}">
  <dimension ref="A1:H46"/>
  <sheetViews>
    <sheetView topLeftCell="A11"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6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BO EL CALVARIO/COMUNIDAD</v>
      </c>
      <c r="C8" s="109"/>
      <c r="D8" s="109"/>
      <c r="E8" s="109"/>
      <c r="F8" s="109"/>
      <c r="G8" s="110"/>
      <c r="H8" s="8">
        <v>1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DESMONTAR TERRENO Y ACARREO DE ESCOMBRO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RETRO Y CAMION</v>
      </c>
      <c r="B12" s="120"/>
      <c r="C12" s="121"/>
      <c r="D12" s="14"/>
      <c r="E12" s="21" t="s">
        <v>3</v>
      </c>
      <c r="F12" s="24">
        <f>IFERROR(VLOOKUP(H8,DTOSABR18,5,FALSE),"")</f>
        <v>44664</v>
      </c>
      <c r="G12" s="24">
        <f>IFERROR(VLOOKUP(H8,DTOSABR18,6,FALSE),"")</f>
        <v>44670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4</v>
      </c>
      <c r="D14" s="14"/>
      <c r="E14" s="101" t="s">
        <v>20</v>
      </c>
      <c r="F14" s="104">
        <f>IFERROR(VLOOKUP(H8,DTOSABR18,12,FALSE),"")</f>
        <v>160</v>
      </c>
      <c r="G14" s="106">
        <f>F14*19</f>
        <v>3040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18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900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10240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6300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D5:E5"/>
    <mergeCell ref="A1:B4"/>
    <mergeCell ref="C1:F1"/>
    <mergeCell ref="G1:H4"/>
    <mergeCell ref="C2:F2"/>
    <mergeCell ref="C4:F4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CE1D-AF89-4EBE-A2E1-563C1955E3FA}">
  <dimension ref="A1:H56"/>
  <sheetViews>
    <sheetView topLeftCell="A10" zoomScaleNormal="100" workbookViewId="0">
      <selection activeCell="I22" sqref="I22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4.570312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BO LA CAMPANA/CALLE PATONI</v>
      </c>
      <c r="C8" s="109"/>
      <c r="D8" s="109"/>
      <c r="E8" s="109"/>
      <c r="F8" s="109"/>
      <c r="G8" s="110"/>
      <c r="H8" s="8">
        <v>3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EXCAVAR ZANJA PARA DRENAJE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EXCAVADORA 320B</v>
      </c>
      <c r="B12" s="120"/>
      <c r="C12" s="121"/>
      <c r="D12" s="14"/>
      <c r="E12" s="21" t="s">
        <v>3</v>
      </c>
      <c r="F12" s="24">
        <f>IFERROR(VLOOKUP(H8,DTOSABR18,5,FALSE),"")</f>
        <v>44652</v>
      </c>
      <c r="G12" s="24">
        <f>IFERROR(VLOOKUP(H8,DTOSABR18,6,FALSE),"")</f>
        <v>44659</v>
      </c>
      <c r="H12" s="7"/>
    </row>
    <row r="13" spans="1:8" ht="10.5" customHeight="1" x14ac:dyDescent="0.25">
      <c r="A13" s="6"/>
      <c r="B13" s="14"/>
      <c r="C13" s="14"/>
      <c r="D13" s="14"/>
      <c r="E13" s="14"/>
      <c r="F13" s="14"/>
      <c r="G13" s="14"/>
      <c r="H13" s="7"/>
    </row>
    <row r="14" spans="1:8" ht="16.5" thickBot="1" x14ac:dyDescent="0.3">
      <c r="A14" s="6"/>
      <c r="B14" s="14"/>
      <c r="C14" s="14"/>
      <c r="D14" s="14"/>
      <c r="E14" s="14"/>
      <c r="F14" s="14"/>
      <c r="G14" s="14"/>
      <c r="H14" s="7"/>
    </row>
    <row r="15" spans="1:8" ht="15.75" thickTop="1" x14ac:dyDescent="0.25">
      <c r="A15" s="89"/>
      <c r="B15" s="90"/>
      <c r="C15" s="90"/>
      <c r="D15" s="90"/>
      <c r="E15" s="90"/>
      <c r="F15" s="90"/>
      <c r="G15" s="90"/>
      <c r="H15" s="91"/>
    </row>
    <row r="16" spans="1:8" x14ac:dyDescent="0.25">
      <c r="A16" s="92"/>
      <c r="B16" s="93"/>
      <c r="C16" s="93"/>
      <c r="D16" s="93"/>
      <c r="E16" s="93"/>
      <c r="F16" s="93"/>
      <c r="G16" s="93"/>
      <c r="H16" s="94"/>
    </row>
    <row r="17" spans="1:8" x14ac:dyDescent="0.25">
      <c r="A17" s="92"/>
      <c r="B17" s="93"/>
      <c r="C17" s="93"/>
      <c r="D17" s="93"/>
      <c r="E17" s="93"/>
      <c r="F17" s="93"/>
      <c r="G17" s="93"/>
      <c r="H17" s="94"/>
    </row>
    <row r="18" spans="1:8" x14ac:dyDescent="0.25">
      <c r="A18" s="92"/>
      <c r="B18" s="93"/>
      <c r="C18" s="93"/>
      <c r="D18" s="93"/>
      <c r="E18" s="93"/>
      <c r="F18" s="93"/>
      <c r="G18" s="93"/>
      <c r="H18" s="94"/>
    </row>
    <row r="19" spans="1:8" x14ac:dyDescent="0.25">
      <c r="A19" s="92"/>
      <c r="B19" s="93"/>
      <c r="C19" s="93"/>
      <c r="D19" s="93"/>
      <c r="E19" s="93"/>
      <c r="F19" s="93"/>
      <c r="G19" s="93"/>
      <c r="H19" s="94"/>
    </row>
    <row r="20" spans="1:8" x14ac:dyDescent="0.25">
      <c r="A20" s="92"/>
      <c r="B20" s="93"/>
      <c r="C20" s="93"/>
      <c r="D20" s="93"/>
      <c r="E20" s="93"/>
      <c r="F20" s="93"/>
      <c r="G20" s="93"/>
      <c r="H20" s="94"/>
    </row>
    <row r="21" spans="1:8" x14ac:dyDescent="0.25">
      <c r="A21" s="92"/>
      <c r="B21" s="93"/>
      <c r="C21" s="93"/>
      <c r="D21" s="93"/>
      <c r="E21" s="93"/>
      <c r="F21" s="93"/>
      <c r="G21" s="93"/>
      <c r="H21" s="94"/>
    </row>
    <row r="22" spans="1:8" x14ac:dyDescent="0.25">
      <c r="A22" s="92"/>
      <c r="B22" s="93"/>
      <c r="C22" s="93"/>
      <c r="D22" s="93"/>
      <c r="E22" s="93"/>
      <c r="F22" s="93"/>
      <c r="G22" s="93"/>
      <c r="H22" s="94"/>
    </row>
    <row r="23" spans="1:8" x14ac:dyDescent="0.25">
      <c r="A23" s="92"/>
      <c r="B23" s="93"/>
      <c r="C23" s="93"/>
      <c r="D23" s="93"/>
      <c r="E23" s="93"/>
      <c r="F23" s="93"/>
      <c r="G23" s="93"/>
      <c r="H23" s="94"/>
    </row>
    <row r="24" spans="1:8" x14ac:dyDescent="0.25">
      <c r="A24" s="92"/>
      <c r="B24" s="93"/>
      <c r="C24" s="93"/>
      <c r="D24" s="93"/>
      <c r="E24" s="93"/>
      <c r="F24" s="93"/>
      <c r="G24" s="93"/>
      <c r="H24" s="94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ht="15.75" thickBot="1" x14ac:dyDescent="0.3">
      <c r="A31" s="95"/>
      <c r="B31" s="96"/>
      <c r="C31" s="96"/>
      <c r="D31" s="96"/>
      <c r="E31" s="96"/>
      <c r="F31" s="96"/>
      <c r="G31" s="96"/>
      <c r="H31" s="97"/>
    </row>
    <row r="32" spans="1:8" ht="8.25" customHeight="1" thickTop="1" thickBot="1" x14ac:dyDescent="0.3">
      <c r="A32" s="6"/>
      <c r="B32" s="14"/>
      <c r="C32" s="14"/>
      <c r="D32" s="14"/>
      <c r="E32" s="14"/>
      <c r="F32" s="14"/>
      <c r="G32" s="14"/>
      <c r="H32" s="7"/>
    </row>
    <row r="33" spans="1:8" s="25" customFormat="1" ht="15.75" customHeight="1" x14ac:dyDescent="0.25">
      <c r="A33" s="131" t="s">
        <v>26</v>
      </c>
      <c r="B33" s="132"/>
      <c r="C33" s="137"/>
      <c r="D33" s="137"/>
      <c r="E33" s="137"/>
      <c r="F33" s="137"/>
      <c r="G33" s="137"/>
      <c r="H33" s="138"/>
    </row>
    <row r="34" spans="1:8" s="25" customFormat="1" ht="15.75" customHeight="1" x14ac:dyDescent="0.25">
      <c r="A34" s="133"/>
      <c r="B34" s="134"/>
      <c r="C34" s="139"/>
      <c r="D34" s="139"/>
      <c r="E34" s="139"/>
      <c r="F34" s="139"/>
      <c r="G34" s="139"/>
      <c r="H34" s="140"/>
    </row>
    <row r="35" spans="1:8" s="25" customFormat="1" ht="15.75" customHeight="1" x14ac:dyDescent="0.25">
      <c r="A35" s="133"/>
      <c r="B35" s="134"/>
      <c r="C35" s="139"/>
      <c r="D35" s="139"/>
      <c r="E35" s="139"/>
      <c r="F35" s="139"/>
      <c r="G35" s="139"/>
      <c r="H35" s="140"/>
    </row>
    <row r="36" spans="1:8" s="25" customFormat="1" ht="9" customHeight="1" x14ac:dyDescent="0.25">
      <c r="A36" s="133"/>
      <c r="B36" s="134"/>
      <c r="C36" s="139"/>
      <c r="D36" s="139"/>
      <c r="E36" s="139"/>
      <c r="F36" s="139"/>
      <c r="G36" s="139"/>
      <c r="H36" s="140"/>
    </row>
    <row r="37" spans="1:8" s="25" customFormat="1" ht="9" customHeight="1" x14ac:dyDescent="0.25">
      <c r="A37" s="133"/>
      <c r="B37" s="134"/>
      <c r="C37" s="139"/>
      <c r="D37" s="139"/>
      <c r="E37" s="139"/>
      <c r="F37" s="139"/>
      <c r="G37" s="139"/>
      <c r="H37" s="140"/>
    </row>
    <row r="38" spans="1:8" s="25" customFormat="1" ht="9" customHeight="1" x14ac:dyDescent="0.25">
      <c r="A38" s="133"/>
      <c r="B38" s="134"/>
      <c r="C38" s="139"/>
      <c r="D38" s="139"/>
      <c r="E38" s="139"/>
      <c r="F38" s="139"/>
      <c r="G38" s="139"/>
      <c r="H38" s="140"/>
    </row>
    <row r="39" spans="1:8" s="25" customFormat="1" ht="9" customHeight="1" x14ac:dyDescent="0.25">
      <c r="A39" s="133"/>
      <c r="B39" s="134"/>
      <c r="C39" s="139"/>
      <c r="D39" s="139"/>
      <c r="E39" s="139"/>
      <c r="F39" s="139"/>
      <c r="G39" s="139"/>
      <c r="H39" s="140"/>
    </row>
    <row r="40" spans="1:8" s="25" customFormat="1" ht="9" customHeight="1" x14ac:dyDescent="0.25">
      <c r="A40" s="133"/>
      <c r="B40" s="134"/>
      <c r="C40" s="139"/>
      <c r="D40" s="139"/>
      <c r="E40" s="139"/>
      <c r="F40" s="139"/>
      <c r="G40" s="139"/>
      <c r="H40" s="140"/>
    </row>
    <row r="41" spans="1:8" s="25" customFormat="1" ht="9" customHeight="1" x14ac:dyDescent="0.25">
      <c r="A41" s="133"/>
      <c r="B41" s="134"/>
      <c r="C41" s="139"/>
      <c r="D41" s="139"/>
      <c r="E41" s="139"/>
      <c r="F41" s="139"/>
      <c r="G41" s="139"/>
      <c r="H41" s="140"/>
    </row>
    <row r="42" spans="1:8" s="25" customFormat="1" ht="9" customHeight="1" x14ac:dyDescent="0.25">
      <c r="A42" s="133"/>
      <c r="B42" s="134"/>
      <c r="C42" s="139"/>
      <c r="D42" s="139"/>
      <c r="E42" s="139"/>
      <c r="F42" s="139"/>
      <c r="G42" s="139"/>
      <c r="H42" s="140"/>
    </row>
    <row r="43" spans="1:8" s="25" customFormat="1" ht="9" customHeight="1" x14ac:dyDescent="0.25">
      <c r="A43" s="133"/>
      <c r="B43" s="134"/>
      <c r="C43" s="139"/>
      <c r="D43" s="139"/>
      <c r="E43" s="139"/>
      <c r="F43" s="139"/>
      <c r="G43" s="139"/>
      <c r="H43" s="140"/>
    </row>
    <row r="44" spans="1:8" s="25" customFormat="1" ht="9" customHeight="1" x14ac:dyDescent="0.25">
      <c r="A44" s="133"/>
      <c r="B44" s="134"/>
      <c r="C44" s="139"/>
      <c r="D44" s="139"/>
      <c r="E44" s="139"/>
      <c r="F44" s="139"/>
      <c r="G44" s="139"/>
      <c r="H44" s="140"/>
    </row>
    <row r="45" spans="1:8" s="25" customFormat="1" ht="9" customHeight="1" x14ac:dyDescent="0.25">
      <c r="A45" s="133"/>
      <c r="B45" s="134"/>
      <c r="C45" s="139"/>
      <c r="D45" s="139"/>
      <c r="E45" s="139"/>
      <c r="F45" s="139"/>
      <c r="G45" s="139"/>
      <c r="H45" s="140"/>
    </row>
    <row r="46" spans="1:8" s="25" customFormat="1" ht="9" customHeight="1" x14ac:dyDescent="0.25">
      <c r="A46" s="133"/>
      <c r="B46" s="134"/>
      <c r="C46" s="139"/>
      <c r="D46" s="139"/>
      <c r="E46" s="139"/>
      <c r="F46" s="139"/>
      <c r="G46" s="139"/>
      <c r="H46" s="140"/>
    </row>
    <row r="47" spans="1:8" s="25" customFormat="1" ht="9" customHeight="1" x14ac:dyDescent="0.25">
      <c r="A47" s="133"/>
      <c r="B47" s="134"/>
      <c r="C47" s="139"/>
      <c r="D47" s="139"/>
      <c r="E47" s="139"/>
      <c r="F47" s="139"/>
      <c r="G47" s="139"/>
      <c r="H47" s="140"/>
    </row>
    <row r="48" spans="1:8" s="25" customFormat="1" ht="9" customHeight="1" x14ac:dyDescent="0.25">
      <c r="A48" s="133"/>
      <c r="B48" s="134"/>
      <c r="C48" s="139"/>
      <c r="D48" s="139"/>
      <c r="E48" s="139"/>
      <c r="F48" s="139"/>
      <c r="G48" s="139"/>
      <c r="H48" s="140"/>
    </row>
    <row r="49" spans="1:8" s="25" customFormat="1" ht="9" customHeight="1" thickBot="1" x14ac:dyDescent="0.3">
      <c r="A49" s="135"/>
      <c r="B49" s="136"/>
      <c r="C49" s="141"/>
      <c r="D49" s="141"/>
      <c r="E49" s="141"/>
      <c r="F49" s="141"/>
      <c r="G49" s="141"/>
      <c r="H49" s="142"/>
    </row>
    <row r="50" spans="1:8" ht="9" customHeight="1" x14ac:dyDescent="0.25">
      <c r="A50" s="6"/>
      <c r="B50" s="14"/>
      <c r="C50" s="14"/>
      <c r="D50" s="14"/>
      <c r="E50" s="14"/>
      <c r="F50" s="14"/>
      <c r="G50" s="14"/>
      <c r="H50" s="7"/>
    </row>
    <row r="51" spans="1:8" ht="9" customHeight="1" x14ac:dyDescent="0.25">
      <c r="A51" s="6"/>
      <c r="B51" s="14"/>
      <c r="C51" s="14"/>
      <c r="D51" s="14"/>
      <c r="E51" s="14"/>
      <c r="F51" s="14"/>
      <c r="G51" s="14"/>
      <c r="H51" s="7"/>
    </row>
    <row r="52" spans="1:8" ht="9" customHeight="1" x14ac:dyDescent="0.25">
      <c r="A52" s="6"/>
      <c r="B52" s="14"/>
      <c r="C52" s="14"/>
      <c r="D52" s="14"/>
      <c r="E52" s="14"/>
      <c r="F52" s="14"/>
      <c r="G52" s="14"/>
      <c r="H52" s="7"/>
    </row>
    <row r="53" spans="1:8" ht="9.75" customHeight="1" x14ac:dyDescent="0.25">
      <c r="A53" s="6"/>
      <c r="B53" s="14"/>
      <c r="C53" s="14"/>
      <c r="D53" s="14"/>
      <c r="E53" s="14"/>
      <c r="F53" s="14"/>
      <c r="G53" s="14"/>
      <c r="H53" s="7"/>
    </row>
    <row r="54" spans="1:8" ht="16.5" customHeight="1" thickBot="1" x14ac:dyDescent="0.3">
      <c r="A54" s="26"/>
      <c r="B54" s="27"/>
      <c r="C54" s="27"/>
      <c r="D54" s="28"/>
      <c r="E54" s="98"/>
      <c r="F54" s="98"/>
      <c r="G54" s="98"/>
      <c r="H54" s="7"/>
    </row>
    <row r="55" spans="1:8" ht="15.75" x14ac:dyDescent="0.25">
      <c r="A55" s="128" t="s">
        <v>27</v>
      </c>
      <c r="B55" s="129"/>
      <c r="C55" s="129"/>
      <c r="D55" s="29"/>
      <c r="E55" s="130" t="s">
        <v>25</v>
      </c>
      <c r="F55" s="130"/>
      <c r="G55" s="130"/>
      <c r="H55" s="7"/>
    </row>
    <row r="56" spans="1:8" ht="16.5" thickBot="1" x14ac:dyDescent="0.3">
      <c r="A56" s="26"/>
      <c r="B56" s="27"/>
      <c r="C56" s="27"/>
      <c r="D56" s="27"/>
      <c r="E56" s="10"/>
      <c r="F56" s="10"/>
      <c r="G56" s="10"/>
      <c r="H56" s="11"/>
    </row>
  </sheetData>
  <mergeCells count="16">
    <mergeCell ref="E54:G54"/>
    <mergeCell ref="A55:C55"/>
    <mergeCell ref="E55:G55"/>
    <mergeCell ref="B8:G8"/>
    <mergeCell ref="A9:B10"/>
    <mergeCell ref="C9:H10"/>
    <mergeCell ref="A12:C12"/>
    <mergeCell ref="A15:H31"/>
    <mergeCell ref="A33:B49"/>
    <mergeCell ref="C33:H49"/>
    <mergeCell ref="D5:E5"/>
    <mergeCell ref="A1:B4"/>
    <mergeCell ref="C1:F1"/>
    <mergeCell ref="G1:H4"/>
    <mergeCell ref="C2:F2"/>
    <mergeCell ref="C4:F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C76B-FDC4-4E1C-B887-0CD4E3AE27EA}">
  <dimension ref="A1:I25"/>
  <sheetViews>
    <sheetView zoomScale="90" zoomScaleNormal="90" workbookViewId="0">
      <selection activeCell="J16" sqref="J16"/>
    </sheetView>
  </sheetViews>
  <sheetFormatPr baseColWidth="10" defaultRowHeight="15" x14ac:dyDescent="0.25"/>
  <cols>
    <col min="1" max="1" width="18" style="1" customWidth="1"/>
    <col min="2" max="2" width="12.85546875" style="39" customWidth="1"/>
    <col min="3" max="3" width="11.42578125" style="39" bestFit="1" customWidth="1"/>
    <col min="4" max="5" width="11.7109375" style="39" customWidth="1"/>
    <col min="6" max="6" width="12.5703125" style="39" customWidth="1"/>
    <col min="7" max="7" width="12.42578125" style="39" customWidth="1"/>
    <col min="8" max="8" width="15.7109375" style="39" bestFit="1" customWidth="1"/>
    <col min="9" max="9" width="20.28515625" style="39" customWidth="1"/>
  </cols>
  <sheetData>
    <row r="1" spans="1:9" ht="16.5" x14ac:dyDescent="0.25">
      <c r="A1" s="145" t="s">
        <v>42</v>
      </c>
      <c r="B1" s="146"/>
      <c r="C1" s="146"/>
      <c r="D1" s="146"/>
      <c r="E1" s="146"/>
      <c r="F1" s="146"/>
      <c r="G1" s="146"/>
      <c r="H1" s="146"/>
      <c r="I1" s="147"/>
    </row>
    <row r="2" spans="1:9" ht="15" customHeight="1" x14ac:dyDescent="0.25">
      <c r="A2" s="148" t="s">
        <v>43</v>
      </c>
      <c r="B2" s="149"/>
      <c r="C2" s="149"/>
      <c r="D2" s="149"/>
      <c r="E2" s="149"/>
      <c r="F2" s="149"/>
      <c r="G2" s="149"/>
      <c r="H2" s="149"/>
      <c r="I2" s="150"/>
    </row>
    <row r="3" spans="1:9" ht="9" customHeight="1" x14ac:dyDescent="0.25">
      <c r="A3" s="6"/>
      <c r="B3" s="40"/>
      <c r="C3" s="40"/>
      <c r="D3" s="41"/>
      <c r="E3" s="41"/>
      <c r="F3" s="41"/>
      <c r="G3" s="41"/>
      <c r="H3" s="42"/>
      <c r="I3" s="43"/>
    </row>
    <row r="4" spans="1:9" ht="15.75" x14ac:dyDescent="0.25">
      <c r="A4" s="151" t="s">
        <v>44</v>
      </c>
      <c r="B4" s="152"/>
      <c r="C4" s="152"/>
      <c r="D4" s="152"/>
      <c r="E4" s="152"/>
      <c r="F4" s="152"/>
      <c r="G4" s="152"/>
      <c r="H4" s="152"/>
      <c r="I4" s="153"/>
    </row>
    <row r="5" spans="1:9" x14ac:dyDescent="0.25">
      <c r="A5" s="31"/>
      <c r="B5" s="41"/>
      <c r="C5" s="41"/>
      <c r="D5" s="41"/>
      <c r="E5" s="154"/>
      <c r="F5" s="154"/>
      <c r="G5" s="41"/>
      <c r="H5" s="41"/>
      <c r="I5" s="34"/>
    </row>
    <row r="6" spans="1:9" ht="6.75" customHeight="1" x14ac:dyDescent="0.25">
      <c r="A6" s="32"/>
      <c r="B6" s="44"/>
      <c r="C6" s="44"/>
      <c r="D6" s="44"/>
      <c r="E6" s="44"/>
      <c r="F6" s="44"/>
      <c r="G6" s="44"/>
      <c r="H6" s="44"/>
      <c r="I6" s="35"/>
    </row>
    <row r="7" spans="1:9" ht="6.75" customHeight="1" thickBot="1" x14ac:dyDescent="0.3">
      <c r="A7" s="33"/>
      <c r="B7" s="36"/>
      <c r="C7" s="41"/>
      <c r="D7" s="41"/>
      <c r="E7" s="41"/>
      <c r="F7" s="41"/>
      <c r="G7" s="41"/>
      <c r="H7" s="41"/>
      <c r="I7" s="37"/>
    </row>
    <row r="8" spans="1:9" ht="6" customHeight="1" thickTop="1" thickBot="1" x14ac:dyDescent="0.3">
      <c r="A8" s="31"/>
      <c r="B8" s="41"/>
      <c r="C8" s="38"/>
      <c r="D8" s="38"/>
      <c r="E8" s="38"/>
      <c r="F8" s="38"/>
      <c r="G8" s="38"/>
      <c r="H8" s="38"/>
      <c r="I8" s="34"/>
    </row>
    <row r="9" spans="1:9" x14ac:dyDescent="0.25">
      <c r="A9" s="155" t="s">
        <v>28</v>
      </c>
      <c r="B9" s="157" t="s">
        <v>30</v>
      </c>
      <c r="C9" s="159" t="s">
        <v>3</v>
      </c>
      <c r="D9" s="160"/>
      <c r="E9" s="161"/>
      <c r="F9" s="45">
        <v>44284</v>
      </c>
      <c r="G9" s="45">
        <v>44286</v>
      </c>
      <c r="H9" s="162" t="s">
        <v>29</v>
      </c>
      <c r="I9" s="163"/>
    </row>
    <row r="10" spans="1:9" ht="15.75" customHeight="1" thickBot="1" x14ac:dyDescent="0.3">
      <c r="A10" s="156"/>
      <c r="B10" s="158"/>
      <c r="C10" s="46" t="s">
        <v>49</v>
      </c>
      <c r="D10" s="46" t="s">
        <v>50</v>
      </c>
      <c r="E10" s="46" t="s">
        <v>51</v>
      </c>
      <c r="F10" s="46"/>
      <c r="G10" s="46"/>
      <c r="H10" s="164"/>
      <c r="I10" s="165"/>
    </row>
    <row r="11" spans="1:9" ht="5.25" customHeight="1" thickBot="1" x14ac:dyDescent="0.3">
      <c r="A11" s="31"/>
      <c r="B11" s="41"/>
      <c r="C11" s="41"/>
      <c r="D11" s="41"/>
      <c r="E11" s="41"/>
      <c r="F11" s="149"/>
      <c r="G11" s="149"/>
      <c r="H11" s="149"/>
      <c r="I11" s="34"/>
    </row>
    <row r="12" spans="1:9" s="30" customFormat="1" ht="33" customHeight="1" thickBot="1" x14ac:dyDescent="0.3">
      <c r="A12" s="47" t="s">
        <v>36</v>
      </c>
      <c r="B12" s="48">
        <v>20</v>
      </c>
      <c r="C12" s="58" t="s">
        <v>52</v>
      </c>
      <c r="D12" s="64" t="s">
        <v>52</v>
      </c>
      <c r="E12" s="60" t="s">
        <v>40</v>
      </c>
      <c r="F12" s="61"/>
      <c r="G12" s="61"/>
      <c r="H12" s="166"/>
      <c r="I12" s="167"/>
    </row>
    <row r="13" spans="1:9" s="30" customFormat="1" ht="33" customHeight="1" x14ac:dyDescent="0.25">
      <c r="A13" s="49" t="s">
        <v>37</v>
      </c>
      <c r="B13" s="50">
        <v>22</v>
      </c>
      <c r="C13" s="51" t="s">
        <v>40</v>
      </c>
      <c r="D13" s="51" t="s">
        <v>40</v>
      </c>
      <c r="E13" s="51" t="s">
        <v>40</v>
      </c>
      <c r="F13" s="62"/>
      <c r="G13" s="62"/>
      <c r="H13" s="143" t="s">
        <v>41</v>
      </c>
      <c r="I13" s="144"/>
    </row>
    <row r="14" spans="1:9" s="30" customFormat="1" ht="33" customHeight="1" thickBot="1" x14ac:dyDescent="0.3">
      <c r="A14" s="49" t="s">
        <v>38</v>
      </c>
      <c r="B14" s="50">
        <v>58</v>
      </c>
      <c r="C14" s="51" t="s">
        <v>40</v>
      </c>
      <c r="D14" s="51" t="s">
        <v>40</v>
      </c>
      <c r="E14" s="51" t="s">
        <v>40</v>
      </c>
      <c r="F14" s="62"/>
      <c r="G14" s="62"/>
      <c r="H14" s="143" t="s">
        <v>41</v>
      </c>
      <c r="I14" s="144"/>
    </row>
    <row r="15" spans="1:9" s="30" customFormat="1" ht="33" customHeight="1" thickBot="1" x14ac:dyDescent="0.3">
      <c r="A15" s="49" t="s">
        <v>39</v>
      </c>
      <c r="B15" s="50">
        <v>92</v>
      </c>
      <c r="C15" s="58" t="s">
        <v>52</v>
      </c>
      <c r="D15" s="64" t="s">
        <v>52</v>
      </c>
      <c r="E15" s="60" t="s">
        <v>40</v>
      </c>
      <c r="F15" s="63"/>
      <c r="G15" s="63"/>
      <c r="H15" s="143"/>
      <c r="I15" s="144"/>
    </row>
    <row r="16" spans="1:9" s="30" customFormat="1" ht="33" customHeight="1" thickBot="1" x14ac:dyDescent="0.3">
      <c r="A16" s="49" t="s">
        <v>31</v>
      </c>
      <c r="B16" s="50">
        <v>49</v>
      </c>
      <c r="C16" s="52" t="s">
        <v>47</v>
      </c>
      <c r="D16" s="52" t="s">
        <v>47</v>
      </c>
      <c r="E16" s="52" t="s">
        <v>47</v>
      </c>
      <c r="F16" s="62"/>
      <c r="G16" s="62"/>
      <c r="H16" s="143"/>
      <c r="I16" s="144"/>
    </row>
    <row r="17" spans="1:9" s="30" customFormat="1" ht="33" customHeight="1" thickBot="1" x14ac:dyDescent="0.3">
      <c r="A17" s="49" t="s">
        <v>31</v>
      </c>
      <c r="B17" s="50">
        <v>71</v>
      </c>
      <c r="C17" s="58" t="s">
        <v>52</v>
      </c>
      <c r="D17" s="58" t="s">
        <v>52</v>
      </c>
      <c r="E17" s="58" t="s">
        <v>48</v>
      </c>
      <c r="F17" s="63"/>
      <c r="G17" s="61"/>
      <c r="H17" s="143"/>
      <c r="I17" s="144"/>
    </row>
    <row r="18" spans="1:9" s="30" customFormat="1" ht="33" customHeight="1" x14ac:dyDescent="0.25">
      <c r="A18" s="49" t="s">
        <v>32</v>
      </c>
      <c r="B18" s="50">
        <v>97</v>
      </c>
      <c r="C18" s="57" t="s">
        <v>40</v>
      </c>
      <c r="D18" s="57" t="s">
        <v>40</v>
      </c>
      <c r="E18" s="57" t="s">
        <v>40</v>
      </c>
      <c r="F18" s="62"/>
      <c r="G18" s="62"/>
      <c r="H18" s="143" t="s">
        <v>41</v>
      </c>
      <c r="I18" s="144"/>
    </row>
    <row r="19" spans="1:9" s="30" customFormat="1" ht="33" customHeight="1" x14ac:dyDescent="0.25">
      <c r="A19" s="49" t="s">
        <v>33</v>
      </c>
      <c r="B19" s="50">
        <v>46</v>
      </c>
      <c r="C19" s="51" t="s">
        <v>40</v>
      </c>
      <c r="D19" s="51" t="s">
        <v>40</v>
      </c>
      <c r="E19" s="51" t="s">
        <v>40</v>
      </c>
      <c r="F19" s="62"/>
      <c r="G19" s="62"/>
      <c r="H19" s="143" t="s">
        <v>41</v>
      </c>
      <c r="I19" s="144"/>
    </row>
    <row r="20" spans="1:9" s="30" customFormat="1" ht="33" customHeight="1" x14ac:dyDescent="0.25">
      <c r="A20" s="49" t="s">
        <v>34</v>
      </c>
      <c r="B20" s="50">
        <v>81</v>
      </c>
      <c r="C20" s="51" t="s">
        <v>40</v>
      </c>
      <c r="D20" s="51" t="s">
        <v>40</v>
      </c>
      <c r="E20" s="51" t="s">
        <v>40</v>
      </c>
      <c r="F20" s="62"/>
      <c r="G20" s="62"/>
      <c r="H20" s="143" t="s">
        <v>41</v>
      </c>
      <c r="I20" s="144"/>
    </row>
    <row r="21" spans="1:9" s="30" customFormat="1" ht="33" customHeight="1" thickBot="1" x14ac:dyDescent="0.3">
      <c r="A21" s="53" t="s">
        <v>35</v>
      </c>
      <c r="B21" s="54">
        <v>50</v>
      </c>
      <c r="C21" s="59" t="s">
        <v>40</v>
      </c>
      <c r="D21" s="59" t="s">
        <v>40</v>
      </c>
      <c r="E21" s="59" t="s">
        <v>40</v>
      </c>
      <c r="F21" s="61"/>
      <c r="G21" s="61"/>
      <c r="H21" s="143"/>
      <c r="I21" s="144"/>
    </row>
    <row r="22" spans="1:9" s="30" customFormat="1" x14ac:dyDescent="0.25">
      <c r="A22" s="55"/>
      <c r="B22" s="55"/>
      <c r="C22" s="55"/>
      <c r="D22" s="55"/>
      <c r="E22" s="55"/>
      <c r="F22" s="56"/>
      <c r="G22" s="56"/>
      <c r="H22" s="56"/>
      <c r="I22" s="55"/>
    </row>
    <row r="23" spans="1:9" s="30" customFormat="1" x14ac:dyDescent="0.25">
      <c r="A23" s="55"/>
      <c r="B23" s="55"/>
      <c r="C23" s="55"/>
      <c r="D23" s="55"/>
      <c r="E23" s="55"/>
      <c r="F23" s="56"/>
      <c r="G23" s="56"/>
      <c r="H23" s="56"/>
      <c r="I23" s="55"/>
    </row>
    <row r="24" spans="1:9" s="30" customFormat="1" x14ac:dyDescent="0.25">
      <c r="A24" s="55"/>
      <c r="B24" s="55"/>
      <c r="C24" s="55"/>
      <c r="D24" s="55"/>
      <c r="E24" s="55"/>
      <c r="F24" s="56"/>
      <c r="G24" s="56"/>
      <c r="H24" s="56"/>
      <c r="I24" s="55"/>
    </row>
    <row r="25" spans="1:9" s="30" customFormat="1" x14ac:dyDescent="0.25">
      <c r="A25" s="55"/>
      <c r="B25" s="55"/>
      <c r="C25" s="55"/>
      <c r="D25" s="55"/>
      <c r="E25" s="55"/>
      <c r="F25" s="56"/>
      <c r="G25" s="56"/>
      <c r="H25" s="56"/>
      <c r="I25" s="55"/>
    </row>
  </sheetData>
  <mergeCells count="19">
    <mergeCell ref="H16:I16"/>
    <mergeCell ref="A1:I1"/>
    <mergeCell ref="A2:I2"/>
    <mergeCell ref="A4:I4"/>
    <mergeCell ref="E5:F5"/>
    <mergeCell ref="A9:A10"/>
    <mergeCell ref="B9:B10"/>
    <mergeCell ref="C9:E9"/>
    <mergeCell ref="H9:I10"/>
    <mergeCell ref="F11:H11"/>
    <mergeCell ref="H12:I12"/>
    <mergeCell ref="H13:I13"/>
    <mergeCell ref="H14:I14"/>
    <mergeCell ref="H15:I15"/>
    <mergeCell ref="H17:I17"/>
    <mergeCell ref="H18:I18"/>
    <mergeCell ref="H19:I19"/>
    <mergeCell ref="H20:I20"/>
    <mergeCell ref="H21:I21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0EB2A-ACC5-47E3-B10D-9E49CD558CE1}">
  <dimension ref="A1:H56"/>
  <sheetViews>
    <sheetView topLeftCell="A13" zoomScaleNormal="100" workbookViewId="0">
      <selection activeCell="I22" sqref="I22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4.570312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BO EL CALVARIO/COMUNIDAD</v>
      </c>
      <c r="C8" s="109"/>
      <c r="D8" s="109"/>
      <c r="E8" s="109"/>
      <c r="F8" s="109"/>
      <c r="G8" s="110"/>
      <c r="H8" s="8">
        <v>1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DESMONTAR TERRENO Y ACARREO DE ESCOMBRO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RETRO Y CAMION</v>
      </c>
      <c r="B12" s="120"/>
      <c r="C12" s="121"/>
      <c r="D12" s="14"/>
      <c r="E12" s="21" t="s">
        <v>3</v>
      </c>
      <c r="F12" s="24">
        <f>IFERROR(VLOOKUP(H8,DTOSABR18,5,FALSE),"")</f>
        <v>44664</v>
      </c>
      <c r="G12" s="24">
        <f>IFERROR(VLOOKUP(H8,DTOSABR18,6,FALSE),"")</f>
        <v>44670</v>
      </c>
      <c r="H12" s="7"/>
    </row>
    <row r="13" spans="1:8" ht="10.5" customHeight="1" x14ac:dyDescent="0.25">
      <c r="A13" s="6"/>
      <c r="B13" s="14"/>
      <c r="C13" s="14"/>
      <c r="D13" s="14"/>
      <c r="E13" s="14"/>
      <c r="F13" s="14"/>
      <c r="G13" s="14"/>
      <c r="H13" s="7"/>
    </row>
    <row r="14" spans="1:8" ht="16.5" thickBot="1" x14ac:dyDescent="0.3">
      <c r="A14" s="6"/>
      <c r="B14" s="14"/>
      <c r="C14" s="14"/>
      <c r="D14" s="14"/>
      <c r="E14" s="14"/>
      <c r="F14" s="14"/>
      <c r="G14" s="14"/>
      <c r="H14" s="7"/>
    </row>
    <row r="15" spans="1:8" ht="15.75" thickTop="1" x14ac:dyDescent="0.25">
      <c r="A15" s="89"/>
      <c r="B15" s="90"/>
      <c r="C15" s="90"/>
      <c r="D15" s="90"/>
      <c r="E15" s="90"/>
      <c r="F15" s="90"/>
      <c r="G15" s="90"/>
      <c r="H15" s="91"/>
    </row>
    <row r="16" spans="1:8" x14ac:dyDescent="0.25">
      <c r="A16" s="92"/>
      <c r="B16" s="93"/>
      <c r="C16" s="93"/>
      <c r="D16" s="93"/>
      <c r="E16" s="93"/>
      <c r="F16" s="93"/>
      <c r="G16" s="93"/>
      <c r="H16" s="94"/>
    </row>
    <row r="17" spans="1:8" x14ac:dyDescent="0.25">
      <c r="A17" s="92"/>
      <c r="B17" s="93"/>
      <c r="C17" s="93"/>
      <c r="D17" s="93"/>
      <c r="E17" s="93"/>
      <c r="F17" s="93"/>
      <c r="G17" s="93"/>
      <c r="H17" s="94"/>
    </row>
    <row r="18" spans="1:8" x14ac:dyDescent="0.25">
      <c r="A18" s="92"/>
      <c r="B18" s="93"/>
      <c r="C18" s="93"/>
      <c r="D18" s="93"/>
      <c r="E18" s="93"/>
      <c r="F18" s="93"/>
      <c r="G18" s="93"/>
      <c r="H18" s="94"/>
    </row>
    <row r="19" spans="1:8" x14ac:dyDescent="0.25">
      <c r="A19" s="92"/>
      <c r="B19" s="93"/>
      <c r="C19" s="93"/>
      <c r="D19" s="93"/>
      <c r="E19" s="93"/>
      <c r="F19" s="93"/>
      <c r="G19" s="93"/>
      <c r="H19" s="94"/>
    </row>
    <row r="20" spans="1:8" x14ac:dyDescent="0.25">
      <c r="A20" s="92"/>
      <c r="B20" s="93"/>
      <c r="C20" s="93"/>
      <c r="D20" s="93"/>
      <c r="E20" s="93"/>
      <c r="F20" s="93"/>
      <c r="G20" s="93"/>
      <c r="H20" s="94"/>
    </row>
    <row r="21" spans="1:8" x14ac:dyDescent="0.25">
      <c r="A21" s="92"/>
      <c r="B21" s="93"/>
      <c r="C21" s="93"/>
      <c r="D21" s="93"/>
      <c r="E21" s="93"/>
      <c r="F21" s="93"/>
      <c r="G21" s="93"/>
      <c r="H21" s="94"/>
    </row>
    <row r="22" spans="1:8" x14ac:dyDescent="0.25">
      <c r="A22" s="92"/>
      <c r="B22" s="93"/>
      <c r="C22" s="93"/>
      <c r="D22" s="93"/>
      <c r="E22" s="93"/>
      <c r="F22" s="93"/>
      <c r="G22" s="93"/>
      <c r="H22" s="94"/>
    </row>
    <row r="23" spans="1:8" x14ac:dyDescent="0.25">
      <c r="A23" s="92"/>
      <c r="B23" s="93"/>
      <c r="C23" s="93"/>
      <c r="D23" s="93"/>
      <c r="E23" s="93"/>
      <c r="F23" s="93"/>
      <c r="G23" s="93"/>
      <c r="H23" s="94"/>
    </row>
    <row r="24" spans="1:8" x14ac:dyDescent="0.25">
      <c r="A24" s="92"/>
      <c r="B24" s="93"/>
      <c r="C24" s="93"/>
      <c r="D24" s="93"/>
      <c r="E24" s="93"/>
      <c r="F24" s="93"/>
      <c r="G24" s="93"/>
      <c r="H24" s="94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ht="15.75" thickBot="1" x14ac:dyDescent="0.3">
      <c r="A31" s="95"/>
      <c r="B31" s="96"/>
      <c r="C31" s="96"/>
      <c r="D31" s="96"/>
      <c r="E31" s="96"/>
      <c r="F31" s="96"/>
      <c r="G31" s="96"/>
      <c r="H31" s="97"/>
    </row>
    <row r="32" spans="1:8" ht="8.25" customHeight="1" thickTop="1" thickBot="1" x14ac:dyDescent="0.3">
      <c r="A32" s="6"/>
      <c r="B32" s="14"/>
      <c r="C32" s="14"/>
      <c r="D32" s="14"/>
      <c r="E32" s="14"/>
      <c r="F32" s="14"/>
      <c r="G32" s="14"/>
      <c r="H32" s="7"/>
    </row>
    <row r="33" spans="1:8" s="25" customFormat="1" ht="15.75" customHeight="1" x14ac:dyDescent="0.25">
      <c r="A33" s="131" t="s">
        <v>26</v>
      </c>
      <c r="B33" s="132"/>
      <c r="C33" s="137"/>
      <c r="D33" s="137"/>
      <c r="E33" s="137"/>
      <c r="F33" s="137"/>
      <c r="G33" s="137"/>
      <c r="H33" s="138"/>
    </row>
    <row r="34" spans="1:8" s="25" customFormat="1" ht="15.75" customHeight="1" x14ac:dyDescent="0.25">
      <c r="A34" s="133"/>
      <c r="B34" s="134"/>
      <c r="C34" s="139"/>
      <c r="D34" s="139"/>
      <c r="E34" s="139"/>
      <c r="F34" s="139"/>
      <c r="G34" s="139"/>
      <c r="H34" s="140"/>
    </row>
    <row r="35" spans="1:8" s="25" customFormat="1" ht="15.75" customHeight="1" x14ac:dyDescent="0.25">
      <c r="A35" s="133"/>
      <c r="B35" s="134"/>
      <c r="C35" s="139"/>
      <c r="D35" s="139"/>
      <c r="E35" s="139"/>
      <c r="F35" s="139"/>
      <c r="G35" s="139"/>
      <c r="H35" s="140"/>
    </row>
    <row r="36" spans="1:8" s="25" customFormat="1" ht="9" customHeight="1" x14ac:dyDescent="0.25">
      <c r="A36" s="133"/>
      <c r="B36" s="134"/>
      <c r="C36" s="139"/>
      <c r="D36" s="139"/>
      <c r="E36" s="139"/>
      <c r="F36" s="139"/>
      <c r="G36" s="139"/>
      <c r="H36" s="140"/>
    </row>
    <row r="37" spans="1:8" s="25" customFormat="1" ht="9" customHeight="1" x14ac:dyDescent="0.25">
      <c r="A37" s="133"/>
      <c r="B37" s="134"/>
      <c r="C37" s="139"/>
      <c r="D37" s="139"/>
      <c r="E37" s="139"/>
      <c r="F37" s="139"/>
      <c r="G37" s="139"/>
      <c r="H37" s="140"/>
    </row>
    <row r="38" spans="1:8" s="25" customFormat="1" ht="9" customHeight="1" x14ac:dyDescent="0.25">
      <c r="A38" s="133"/>
      <c r="B38" s="134"/>
      <c r="C38" s="139"/>
      <c r="D38" s="139"/>
      <c r="E38" s="139"/>
      <c r="F38" s="139"/>
      <c r="G38" s="139"/>
      <c r="H38" s="140"/>
    </row>
    <row r="39" spans="1:8" s="25" customFormat="1" ht="9" customHeight="1" x14ac:dyDescent="0.25">
      <c r="A39" s="133"/>
      <c r="B39" s="134"/>
      <c r="C39" s="139"/>
      <c r="D39" s="139"/>
      <c r="E39" s="139"/>
      <c r="F39" s="139"/>
      <c r="G39" s="139"/>
      <c r="H39" s="140"/>
    </row>
    <row r="40" spans="1:8" s="25" customFormat="1" ht="9" customHeight="1" x14ac:dyDescent="0.25">
      <c r="A40" s="133"/>
      <c r="B40" s="134"/>
      <c r="C40" s="139"/>
      <c r="D40" s="139"/>
      <c r="E40" s="139"/>
      <c r="F40" s="139"/>
      <c r="G40" s="139"/>
      <c r="H40" s="140"/>
    </row>
    <row r="41" spans="1:8" s="25" customFormat="1" ht="9" customHeight="1" x14ac:dyDescent="0.25">
      <c r="A41" s="133"/>
      <c r="B41" s="134"/>
      <c r="C41" s="139"/>
      <c r="D41" s="139"/>
      <c r="E41" s="139"/>
      <c r="F41" s="139"/>
      <c r="G41" s="139"/>
      <c r="H41" s="140"/>
    </row>
    <row r="42" spans="1:8" s="25" customFormat="1" ht="9" customHeight="1" x14ac:dyDescent="0.25">
      <c r="A42" s="133"/>
      <c r="B42" s="134"/>
      <c r="C42" s="139"/>
      <c r="D42" s="139"/>
      <c r="E42" s="139"/>
      <c r="F42" s="139"/>
      <c r="G42" s="139"/>
      <c r="H42" s="140"/>
    </row>
    <row r="43" spans="1:8" s="25" customFormat="1" ht="9" customHeight="1" x14ac:dyDescent="0.25">
      <c r="A43" s="133"/>
      <c r="B43" s="134"/>
      <c r="C43" s="139"/>
      <c r="D43" s="139"/>
      <c r="E43" s="139"/>
      <c r="F43" s="139"/>
      <c r="G43" s="139"/>
      <c r="H43" s="140"/>
    </row>
    <row r="44" spans="1:8" s="25" customFormat="1" ht="9" customHeight="1" x14ac:dyDescent="0.25">
      <c r="A44" s="133"/>
      <c r="B44" s="134"/>
      <c r="C44" s="139"/>
      <c r="D44" s="139"/>
      <c r="E44" s="139"/>
      <c r="F44" s="139"/>
      <c r="G44" s="139"/>
      <c r="H44" s="140"/>
    </row>
    <row r="45" spans="1:8" s="25" customFormat="1" ht="9" customHeight="1" x14ac:dyDescent="0.25">
      <c r="A45" s="133"/>
      <c r="B45" s="134"/>
      <c r="C45" s="139"/>
      <c r="D45" s="139"/>
      <c r="E45" s="139"/>
      <c r="F45" s="139"/>
      <c r="G45" s="139"/>
      <c r="H45" s="140"/>
    </row>
    <row r="46" spans="1:8" s="25" customFormat="1" ht="9" customHeight="1" x14ac:dyDescent="0.25">
      <c r="A46" s="133"/>
      <c r="B46" s="134"/>
      <c r="C46" s="139"/>
      <c r="D46" s="139"/>
      <c r="E46" s="139"/>
      <c r="F46" s="139"/>
      <c r="G46" s="139"/>
      <c r="H46" s="140"/>
    </row>
    <row r="47" spans="1:8" s="25" customFormat="1" ht="9" customHeight="1" x14ac:dyDescent="0.25">
      <c r="A47" s="133"/>
      <c r="B47" s="134"/>
      <c r="C47" s="139"/>
      <c r="D47" s="139"/>
      <c r="E47" s="139"/>
      <c r="F47" s="139"/>
      <c r="G47" s="139"/>
      <c r="H47" s="140"/>
    </row>
    <row r="48" spans="1:8" s="25" customFormat="1" ht="9" customHeight="1" x14ac:dyDescent="0.25">
      <c r="A48" s="133"/>
      <c r="B48" s="134"/>
      <c r="C48" s="139"/>
      <c r="D48" s="139"/>
      <c r="E48" s="139"/>
      <c r="F48" s="139"/>
      <c r="G48" s="139"/>
      <c r="H48" s="140"/>
    </row>
    <row r="49" spans="1:8" s="25" customFormat="1" ht="9" customHeight="1" thickBot="1" x14ac:dyDescent="0.3">
      <c r="A49" s="135"/>
      <c r="B49" s="136"/>
      <c r="C49" s="141"/>
      <c r="D49" s="141"/>
      <c r="E49" s="141"/>
      <c r="F49" s="141"/>
      <c r="G49" s="141"/>
      <c r="H49" s="142"/>
    </row>
    <row r="50" spans="1:8" ht="9" customHeight="1" x14ac:dyDescent="0.25">
      <c r="A50" s="6"/>
      <c r="B50" s="14"/>
      <c r="C50" s="14"/>
      <c r="D50" s="14"/>
      <c r="E50" s="14"/>
      <c r="F50" s="14"/>
      <c r="G50" s="14"/>
      <c r="H50" s="7"/>
    </row>
    <row r="51" spans="1:8" ht="9" customHeight="1" x14ac:dyDescent="0.25">
      <c r="A51" s="6"/>
      <c r="B51" s="14"/>
      <c r="C51" s="14"/>
      <c r="D51" s="14"/>
      <c r="E51" s="14"/>
      <c r="F51" s="14"/>
      <c r="G51" s="14"/>
      <c r="H51" s="7"/>
    </row>
    <row r="52" spans="1:8" ht="9" customHeight="1" x14ac:dyDescent="0.25">
      <c r="A52" s="6"/>
      <c r="B52" s="14"/>
      <c r="C52" s="14"/>
      <c r="D52" s="14"/>
      <c r="E52" s="14"/>
      <c r="F52" s="14"/>
      <c r="G52" s="14"/>
      <c r="H52" s="7"/>
    </row>
    <row r="53" spans="1:8" ht="9.75" customHeight="1" x14ac:dyDescent="0.25">
      <c r="A53" s="6"/>
      <c r="B53" s="14"/>
      <c r="C53" s="14"/>
      <c r="D53" s="14"/>
      <c r="E53" s="14"/>
      <c r="F53" s="14"/>
      <c r="G53" s="14"/>
      <c r="H53" s="7"/>
    </row>
    <row r="54" spans="1:8" ht="16.5" customHeight="1" thickBot="1" x14ac:dyDescent="0.3">
      <c r="A54" s="26"/>
      <c r="B54" s="27"/>
      <c r="C54" s="27"/>
      <c r="D54" s="28"/>
      <c r="E54" s="98"/>
      <c r="F54" s="98"/>
      <c r="G54" s="98"/>
      <c r="H54" s="7"/>
    </row>
    <row r="55" spans="1:8" ht="15.75" x14ac:dyDescent="0.25">
      <c r="A55" s="128" t="s">
        <v>27</v>
      </c>
      <c r="B55" s="129"/>
      <c r="C55" s="129"/>
      <c r="D55" s="29"/>
      <c r="E55" s="130" t="s">
        <v>25</v>
      </c>
      <c r="F55" s="130"/>
      <c r="G55" s="130"/>
      <c r="H55" s="7"/>
    </row>
    <row r="56" spans="1:8" ht="16.5" thickBot="1" x14ac:dyDescent="0.3">
      <c r="A56" s="26"/>
      <c r="B56" s="27"/>
      <c r="C56" s="27"/>
      <c r="D56" s="27"/>
      <c r="E56" s="10"/>
      <c r="F56" s="10"/>
      <c r="G56" s="10"/>
      <c r="H56" s="11"/>
    </row>
  </sheetData>
  <mergeCells count="16">
    <mergeCell ref="A55:C55"/>
    <mergeCell ref="A15:H31"/>
    <mergeCell ref="E54:G54"/>
    <mergeCell ref="E55:G55"/>
    <mergeCell ref="A33:B49"/>
    <mergeCell ref="C33:H49"/>
    <mergeCell ref="B8:G8"/>
    <mergeCell ref="A9:B10"/>
    <mergeCell ref="C9:H10"/>
    <mergeCell ref="A12:C12"/>
    <mergeCell ref="A1:B4"/>
    <mergeCell ref="C1:F1"/>
    <mergeCell ref="G1:H4"/>
    <mergeCell ref="C2:F2"/>
    <mergeCell ref="C4:F4"/>
    <mergeCell ref="D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A7443-9089-4EDE-95F1-8B76B44A264B}">
  <dimension ref="A1:H46"/>
  <sheetViews>
    <sheetView topLeftCell="A16"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BO EL CALVARIO/EXPOSICION GANADERA</v>
      </c>
      <c r="C8" s="109"/>
      <c r="D8" s="109"/>
      <c r="E8" s="109"/>
      <c r="F8" s="109"/>
      <c r="G8" s="110"/>
      <c r="H8" s="8">
        <v>2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ACARREO DE ARENILLA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CAMION VOLTEO</v>
      </c>
      <c r="B12" s="120"/>
      <c r="C12" s="121"/>
      <c r="D12" s="14"/>
      <c r="E12" s="21" t="s">
        <v>3</v>
      </c>
      <c r="F12" s="24">
        <f>IFERROR(VLOOKUP(H8,DTOSABR18,5,FALSE),"")</f>
        <v>44669</v>
      </c>
      <c r="G12" s="24">
        <f>IFERROR(VLOOKUP(H8,DTOSABR18,6,FALSE),"")</f>
        <v>44670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2</v>
      </c>
      <c r="D14" s="14"/>
      <c r="E14" s="101" t="s">
        <v>20</v>
      </c>
      <c r="F14" s="104">
        <f>IFERROR(VLOOKUP(H8,DTOSABR18,12,FALSE),"")</f>
        <v>80</v>
      </c>
      <c r="G14" s="106">
        <f>F14*19</f>
        <v>1520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0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1800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3320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66B7-5E6B-40E7-A99E-ACE0DB18C7E8}">
  <dimension ref="A1:H56"/>
  <sheetViews>
    <sheetView topLeftCell="A11" zoomScaleNormal="100" workbookViewId="0">
      <selection activeCell="I22" sqref="I22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4.570312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BO EL CALVARIO/EXPOSICION GANADERA</v>
      </c>
      <c r="C8" s="109"/>
      <c r="D8" s="109"/>
      <c r="E8" s="109"/>
      <c r="F8" s="109"/>
      <c r="G8" s="110"/>
      <c r="H8" s="8">
        <v>2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ACARREO DE ARENILLA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CAMION VOLTEO</v>
      </c>
      <c r="B12" s="120"/>
      <c r="C12" s="121"/>
      <c r="D12" s="14"/>
      <c r="E12" s="21" t="s">
        <v>3</v>
      </c>
      <c r="F12" s="24">
        <f>IFERROR(VLOOKUP(H8,DTOSABR18,5,FALSE),"")</f>
        <v>44669</v>
      </c>
      <c r="G12" s="24">
        <f>IFERROR(VLOOKUP(H8,DTOSABR18,6,FALSE),"")</f>
        <v>44670</v>
      </c>
      <c r="H12" s="7"/>
    </row>
    <row r="13" spans="1:8" ht="10.5" customHeight="1" x14ac:dyDescent="0.25">
      <c r="A13" s="6"/>
      <c r="B13" s="14"/>
      <c r="C13" s="14"/>
      <c r="D13" s="14"/>
      <c r="E13" s="14"/>
      <c r="F13" s="14"/>
      <c r="G13" s="14"/>
      <c r="H13" s="7"/>
    </row>
    <row r="14" spans="1:8" ht="16.5" thickBot="1" x14ac:dyDescent="0.3">
      <c r="A14" s="6"/>
      <c r="B14" s="14"/>
      <c r="C14" s="14"/>
      <c r="D14" s="14"/>
      <c r="E14" s="14"/>
      <c r="F14" s="14"/>
      <c r="G14" s="14"/>
      <c r="H14" s="7"/>
    </row>
    <row r="15" spans="1:8" ht="15.75" thickTop="1" x14ac:dyDescent="0.25">
      <c r="A15" s="89"/>
      <c r="B15" s="90"/>
      <c r="C15" s="90"/>
      <c r="D15" s="90"/>
      <c r="E15" s="90"/>
      <c r="F15" s="90"/>
      <c r="G15" s="90"/>
      <c r="H15" s="91"/>
    </row>
    <row r="16" spans="1:8" x14ac:dyDescent="0.25">
      <c r="A16" s="92"/>
      <c r="B16" s="93"/>
      <c r="C16" s="93"/>
      <c r="D16" s="93"/>
      <c r="E16" s="93"/>
      <c r="F16" s="93"/>
      <c r="G16" s="93"/>
      <c r="H16" s="94"/>
    </row>
    <row r="17" spans="1:8" x14ac:dyDescent="0.25">
      <c r="A17" s="92"/>
      <c r="B17" s="93"/>
      <c r="C17" s="93"/>
      <c r="D17" s="93"/>
      <c r="E17" s="93"/>
      <c r="F17" s="93"/>
      <c r="G17" s="93"/>
      <c r="H17" s="94"/>
    </row>
    <row r="18" spans="1:8" x14ac:dyDescent="0.25">
      <c r="A18" s="92"/>
      <c r="B18" s="93"/>
      <c r="C18" s="93"/>
      <c r="D18" s="93"/>
      <c r="E18" s="93"/>
      <c r="F18" s="93"/>
      <c r="G18" s="93"/>
      <c r="H18" s="94"/>
    </row>
    <row r="19" spans="1:8" x14ac:dyDescent="0.25">
      <c r="A19" s="92"/>
      <c r="B19" s="93"/>
      <c r="C19" s="93"/>
      <c r="D19" s="93"/>
      <c r="E19" s="93"/>
      <c r="F19" s="93"/>
      <c r="G19" s="93"/>
      <c r="H19" s="94"/>
    </row>
    <row r="20" spans="1:8" x14ac:dyDescent="0.25">
      <c r="A20" s="92"/>
      <c r="B20" s="93"/>
      <c r="C20" s="93"/>
      <c r="D20" s="93"/>
      <c r="E20" s="93"/>
      <c r="F20" s="93"/>
      <c r="G20" s="93"/>
      <c r="H20" s="94"/>
    </row>
    <row r="21" spans="1:8" x14ac:dyDescent="0.25">
      <c r="A21" s="92"/>
      <c r="B21" s="93"/>
      <c r="C21" s="93"/>
      <c r="D21" s="93"/>
      <c r="E21" s="93"/>
      <c r="F21" s="93"/>
      <c r="G21" s="93"/>
      <c r="H21" s="94"/>
    </row>
    <row r="22" spans="1:8" x14ac:dyDescent="0.25">
      <c r="A22" s="92"/>
      <c r="B22" s="93"/>
      <c r="C22" s="93"/>
      <c r="D22" s="93"/>
      <c r="E22" s="93"/>
      <c r="F22" s="93"/>
      <c r="G22" s="93"/>
      <c r="H22" s="94"/>
    </row>
    <row r="23" spans="1:8" x14ac:dyDescent="0.25">
      <c r="A23" s="92"/>
      <c r="B23" s="93"/>
      <c r="C23" s="93"/>
      <c r="D23" s="93"/>
      <c r="E23" s="93"/>
      <c r="F23" s="93"/>
      <c r="G23" s="93"/>
      <c r="H23" s="94"/>
    </row>
    <row r="24" spans="1:8" x14ac:dyDescent="0.25">
      <c r="A24" s="92"/>
      <c r="B24" s="93"/>
      <c r="C24" s="93"/>
      <c r="D24" s="93"/>
      <c r="E24" s="93"/>
      <c r="F24" s="93"/>
      <c r="G24" s="93"/>
      <c r="H24" s="94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ht="15.75" thickBot="1" x14ac:dyDescent="0.3">
      <c r="A31" s="95"/>
      <c r="B31" s="96"/>
      <c r="C31" s="96"/>
      <c r="D31" s="96"/>
      <c r="E31" s="96"/>
      <c r="F31" s="96"/>
      <c r="G31" s="96"/>
      <c r="H31" s="97"/>
    </row>
    <row r="32" spans="1:8" ht="8.25" customHeight="1" thickTop="1" thickBot="1" x14ac:dyDescent="0.3">
      <c r="A32" s="6"/>
      <c r="B32" s="14"/>
      <c r="C32" s="14"/>
      <c r="D32" s="14"/>
      <c r="E32" s="14"/>
      <c r="F32" s="14"/>
      <c r="G32" s="14"/>
      <c r="H32" s="7"/>
    </row>
    <row r="33" spans="1:8" s="25" customFormat="1" ht="15.75" customHeight="1" x14ac:dyDescent="0.25">
      <c r="A33" s="131" t="s">
        <v>26</v>
      </c>
      <c r="B33" s="132"/>
      <c r="C33" s="137"/>
      <c r="D33" s="137"/>
      <c r="E33" s="137"/>
      <c r="F33" s="137"/>
      <c r="G33" s="137"/>
      <c r="H33" s="138"/>
    </row>
    <row r="34" spans="1:8" s="25" customFormat="1" ht="15.75" customHeight="1" x14ac:dyDescent="0.25">
      <c r="A34" s="133"/>
      <c r="B34" s="134"/>
      <c r="C34" s="139"/>
      <c r="D34" s="139"/>
      <c r="E34" s="139"/>
      <c r="F34" s="139"/>
      <c r="G34" s="139"/>
      <c r="H34" s="140"/>
    </row>
    <row r="35" spans="1:8" s="25" customFormat="1" ht="15.75" customHeight="1" x14ac:dyDescent="0.25">
      <c r="A35" s="133"/>
      <c r="B35" s="134"/>
      <c r="C35" s="139"/>
      <c r="D35" s="139"/>
      <c r="E35" s="139"/>
      <c r="F35" s="139"/>
      <c r="G35" s="139"/>
      <c r="H35" s="140"/>
    </row>
    <row r="36" spans="1:8" s="25" customFormat="1" ht="9" customHeight="1" x14ac:dyDescent="0.25">
      <c r="A36" s="133"/>
      <c r="B36" s="134"/>
      <c r="C36" s="139"/>
      <c r="D36" s="139"/>
      <c r="E36" s="139"/>
      <c r="F36" s="139"/>
      <c r="G36" s="139"/>
      <c r="H36" s="140"/>
    </row>
    <row r="37" spans="1:8" s="25" customFormat="1" ht="9" customHeight="1" x14ac:dyDescent="0.25">
      <c r="A37" s="133"/>
      <c r="B37" s="134"/>
      <c r="C37" s="139"/>
      <c r="D37" s="139"/>
      <c r="E37" s="139"/>
      <c r="F37" s="139"/>
      <c r="G37" s="139"/>
      <c r="H37" s="140"/>
    </row>
    <row r="38" spans="1:8" s="25" customFormat="1" ht="9" customHeight="1" x14ac:dyDescent="0.25">
      <c r="A38" s="133"/>
      <c r="B38" s="134"/>
      <c r="C38" s="139"/>
      <c r="D38" s="139"/>
      <c r="E38" s="139"/>
      <c r="F38" s="139"/>
      <c r="G38" s="139"/>
      <c r="H38" s="140"/>
    </row>
    <row r="39" spans="1:8" s="25" customFormat="1" ht="9" customHeight="1" x14ac:dyDescent="0.25">
      <c r="A39" s="133"/>
      <c r="B39" s="134"/>
      <c r="C39" s="139"/>
      <c r="D39" s="139"/>
      <c r="E39" s="139"/>
      <c r="F39" s="139"/>
      <c r="G39" s="139"/>
      <c r="H39" s="140"/>
    </row>
    <row r="40" spans="1:8" s="25" customFormat="1" ht="9" customHeight="1" x14ac:dyDescent="0.25">
      <c r="A40" s="133"/>
      <c r="B40" s="134"/>
      <c r="C40" s="139"/>
      <c r="D40" s="139"/>
      <c r="E40" s="139"/>
      <c r="F40" s="139"/>
      <c r="G40" s="139"/>
      <c r="H40" s="140"/>
    </row>
    <row r="41" spans="1:8" s="25" customFormat="1" ht="9" customHeight="1" x14ac:dyDescent="0.25">
      <c r="A41" s="133"/>
      <c r="B41" s="134"/>
      <c r="C41" s="139"/>
      <c r="D41" s="139"/>
      <c r="E41" s="139"/>
      <c r="F41" s="139"/>
      <c r="G41" s="139"/>
      <c r="H41" s="140"/>
    </row>
    <row r="42" spans="1:8" s="25" customFormat="1" ht="9" customHeight="1" x14ac:dyDescent="0.25">
      <c r="A42" s="133"/>
      <c r="B42" s="134"/>
      <c r="C42" s="139"/>
      <c r="D42" s="139"/>
      <c r="E42" s="139"/>
      <c r="F42" s="139"/>
      <c r="G42" s="139"/>
      <c r="H42" s="140"/>
    </row>
    <row r="43" spans="1:8" s="25" customFormat="1" ht="9" customHeight="1" x14ac:dyDescent="0.25">
      <c r="A43" s="133"/>
      <c r="B43" s="134"/>
      <c r="C43" s="139"/>
      <c r="D43" s="139"/>
      <c r="E43" s="139"/>
      <c r="F43" s="139"/>
      <c r="G43" s="139"/>
      <c r="H43" s="140"/>
    </row>
    <row r="44" spans="1:8" s="25" customFormat="1" ht="9" customHeight="1" x14ac:dyDescent="0.25">
      <c r="A44" s="133"/>
      <c r="B44" s="134"/>
      <c r="C44" s="139"/>
      <c r="D44" s="139"/>
      <c r="E44" s="139"/>
      <c r="F44" s="139"/>
      <c r="G44" s="139"/>
      <c r="H44" s="140"/>
    </row>
    <row r="45" spans="1:8" s="25" customFormat="1" ht="9" customHeight="1" x14ac:dyDescent="0.25">
      <c r="A45" s="133"/>
      <c r="B45" s="134"/>
      <c r="C45" s="139"/>
      <c r="D45" s="139"/>
      <c r="E45" s="139"/>
      <c r="F45" s="139"/>
      <c r="G45" s="139"/>
      <c r="H45" s="140"/>
    </row>
    <row r="46" spans="1:8" s="25" customFormat="1" ht="9" customHeight="1" x14ac:dyDescent="0.25">
      <c r="A46" s="133"/>
      <c r="B46" s="134"/>
      <c r="C46" s="139"/>
      <c r="D46" s="139"/>
      <c r="E46" s="139"/>
      <c r="F46" s="139"/>
      <c r="G46" s="139"/>
      <c r="H46" s="140"/>
    </row>
    <row r="47" spans="1:8" s="25" customFormat="1" ht="9" customHeight="1" x14ac:dyDescent="0.25">
      <c r="A47" s="133"/>
      <c r="B47" s="134"/>
      <c r="C47" s="139"/>
      <c r="D47" s="139"/>
      <c r="E47" s="139"/>
      <c r="F47" s="139"/>
      <c r="G47" s="139"/>
      <c r="H47" s="140"/>
    </row>
    <row r="48" spans="1:8" s="25" customFormat="1" ht="9" customHeight="1" x14ac:dyDescent="0.25">
      <c r="A48" s="133"/>
      <c r="B48" s="134"/>
      <c r="C48" s="139"/>
      <c r="D48" s="139"/>
      <c r="E48" s="139"/>
      <c r="F48" s="139"/>
      <c r="G48" s="139"/>
      <c r="H48" s="140"/>
    </row>
    <row r="49" spans="1:8" s="25" customFormat="1" ht="9" customHeight="1" thickBot="1" x14ac:dyDescent="0.3">
      <c r="A49" s="135"/>
      <c r="B49" s="136"/>
      <c r="C49" s="141"/>
      <c r="D49" s="141"/>
      <c r="E49" s="141"/>
      <c r="F49" s="141"/>
      <c r="G49" s="141"/>
      <c r="H49" s="142"/>
    </row>
    <row r="50" spans="1:8" ht="9" customHeight="1" x14ac:dyDescent="0.25">
      <c r="A50" s="6"/>
      <c r="B50" s="14"/>
      <c r="C50" s="14"/>
      <c r="D50" s="14"/>
      <c r="E50" s="14"/>
      <c r="F50" s="14"/>
      <c r="G50" s="14"/>
      <c r="H50" s="7"/>
    </row>
    <row r="51" spans="1:8" ht="9" customHeight="1" x14ac:dyDescent="0.25">
      <c r="A51" s="6"/>
      <c r="B51" s="14"/>
      <c r="C51" s="14"/>
      <c r="D51" s="14"/>
      <c r="E51" s="14"/>
      <c r="F51" s="14"/>
      <c r="G51" s="14"/>
      <c r="H51" s="7"/>
    </row>
    <row r="52" spans="1:8" ht="9" customHeight="1" x14ac:dyDescent="0.25">
      <c r="A52" s="6"/>
      <c r="B52" s="14"/>
      <c r="C52" s="14"/>
      <c r="D52" s="14"/>
      <c r="E52" s="14"/>
      <c r="F52" s="14"/>
      <c r="G52" s="14"/>
      <c r="H52" s="7"/>
    </row>
    <row r="53" spans="1:8" ht="9.75" customHeight="1" x14ac:dyDescent="0.25">
      <c r="A53" s="6"/>
      <c r="B53" s="14"/>
      <c r="C53" s="14"/>
      <c r="D53" s="14"/>
      <c r="E53" s="14"/>
      <c r="F53" s="14"/>
      <c r="G53" s="14"/>
      <c r="H53" s="7"/>
    </row>
    <row r="54" spans="1:8" ht="16.5" customHeight="1" thickBot="1" x14ac:dyDescent="0.3">
      <c r="A54" s="26"/>
      <c r="B54" s="27"/>
      <c r="C54" s="27"/>
      <c r="D54" s="28"/>
      <c r="E54" s="98"/>
      <c r="F54" s="98"/>
      <c r="G54" s="98"/>
      <c r="H54" s="7"/>
    </row>
    <row r="55" spans="1:8" ht="15.75" x14ac:dyDescent="0.25">
      <c r="A55" s="128" t="s">
        <v>27</v>
      </c>
      <c r="B55" s="129"/>
      <c r="C55" s="129"/>
      <c r="D55" s="29"/>
      <c r="E55" s="130" t="s">
        <v>25</v>
      </c>
      <c r="F55" s="130"/>
      <c r="G55" s="130"/>
      <c r="H55" s="7"/>
    </row>
    <row r="56" spans="1:8" ht="16.5" thickBot="1" x14ac:dyDescent="0.3">
      <c r="A56" s="26"/>
      <c r="B56" s="27"/>
      <c r="C56" s="27"/>
      <c r="D56" s="27"/>
      <c r="E56" s="10"/>
      <c r="F56" s="10"/>
      <c r="G56" s="10"/>
      <c r="H56" s="11"/>
    </row>
  </sheetData>
  <mergeCells count="16">
    <mergeCell ref="E54:G54"/>
    <mergeCell ref="A55:C55"/>
    <mergeCell ref="E55:G55"/>
    <mergeCell ref="B8:G8"/>
    <mergeCell ref="A9:B10"/>
    <mergeCell ref="C9:H10"/>
    <mergeCell ref="A12:C12"/>
    <mergeCell ref="A15:H31"/>
    <mergeCell ref="A33:B49"/>
    <mergeCell ref="C33:H49"/>
    <mergeCell ref="D5:E5"/>
    <mergeCell ref="A1:B4"/>
    <mergeCell ref="C1:F1"/>
    <mergeCell ref="G1:H4"/>
    <mergeCell ref="C2:F2"/>
    <mergeCell ref="C4:F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55F1-EC9B-44CF-B05A-3D72E04386DF}">
  <dimension ref="A1:H46"/>
  <sheetViews>
    <sheetView topLeftCell="A19"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BO LA CAMPANA/CALLE PATONI</v>
      </c>
      <c r="C8" s="109"/>
      <c r="D8" s="109"/>
      <c r="E8" s="109"/>
      <c r="F8" s="109"/>
      <c r="G8" s="110"/>
      <c r="H8" s="8">
        <v>3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EXCAVAR ZANJA PARA DRENAJE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EXCAVADORA 320B</v>
      </c>
      <c r="B12" s="120"/>
      <c r="C12" s="121"/>
      <c r="D12" s="14"/>
      <c r="E12" s="21" t="s">
        <v>3</v>
      </c>
      <c r="F12" s="24">
        <f>IFERROR(VLOOKUP(H8,DTOSABR18,5,FALSE),"")</f>
        <v>44652</v>
      </c>
      <c r="G12" s="24">
        <f>IFERROR(VLOOKUP(H8,DTOSABR18,6,FALSE),"")</f>
        <v>44659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7</v>
      </c>
      <c r="D14" s="14"/>
      <c r="E14" s="101" t="s">
        <v>20</v>
      </c>
      <c r="F14" s="104">
        <f>IFERROR(VLOOKUP(H8,DTOSABR18,12,FALSE),"")</f>
        <v>700</v>
      </c>
      <c r="G14" s="106">
        <f>F14*19</f>
        <v>13300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42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51100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37800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C5A9D-B2B8-4AD4-A4D9-0FDECCB8EB71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BO LA CAMPANA/CALLE PATONI</v>
      </c>
      <c r="C8" s="109"/>
      <c r="D8" s="109"/>
      <c r="E8" s="109"/>
      <c r="F8" s="109"/>
      <c r="G8" s="110"/>
      <c r="H8" s="8">
        <v>4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ACARREO DE ARENILLA, ESCOMBRO, TEPETATE, TUBOS, PIEDRA Y DESASOLVE DE ZANJA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RETRO Y CAMION</v>
      </c>
      <c r="B12" s="120"/>
      <c r="C12" s="121"/>
      <c r="D12" s="14"/>
      <c r="E12" s="21" t="s">
        <v>3</v>
      </c>
      <c r="F12" s="24">
        <f>IFERROR(VLOOKUP(H8,DTOSABR18,5,FALSE),"")</f>
        <v>44652</v>
      </c>
      <c r="G12" s="24">
        <f>IFERROR(VLOOKUP(H8,DTOSABR18,6,FALSE),"")</f>
        <v>44680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18</v>
      </c>
      <c r="D14" s="14"/>
      <c r="E14" s="101" t="s">
        <v>20</v>
      </c>
      <c r="F14" s="104">
        <f>IFERROR(VLOOKUP(H8,DTOSABR18,12,FALSE),"")</f>
        <v>2100</v>
      </c>
      <c r="G14" s="106">
        <f>F14*19</f>
        <v>39900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156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30600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125100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54600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D5:E5"/>
    <mergeCell ref="A1:B4"/>
    <mergeCell ref="C1:F1"/>
    <mergeCell ref="G1:H4"/>
    <mergeCell ref="C2:F2"/>
    <mergeCell ref="C4:F4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EA53F-DFFE-4DA0-97E8-62B850F5BD2E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BO SAN MATEO/RATRO</v>
      </c>
      <c r="C8" s="109"/>
      <c r="D8" s="109"/>
      <c r="E8" s="109"/>
      <c r="F8" s="109"/>
      <c r="G8" s="110"/>
      <c r="H8" s="8">
        <v>5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CARGAR ESTIERCOL Y EXCVAR ZANJA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RETROEXCAVADORA</v>
      </c>
      <c r="B12" s="120"/>
      <c r="C12" s="121"/>
      <c r="D12" s="14"/>
      <c r="E12" s="21" t="s">
        <v>3</v>
      </c>
      <c r="F12" s="24">
        <f>IFERROR(VLOOKUP(H8,DTOSABR18,5,FALSE),"")</f>
        <v>44677</v>
      </c>
      <c r="G12" s="24">
        <f>IFERROR(VLOOKUP(H8,DTOSABR18,6,FALSE),"")</f>
        <v>44677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1</v>
      </c>
      <c r="D14" s="14"/>
      <c r="E14" s="101" t="s">
        <v>20</v>
      </c>
      <c r="F14" s="104">
        <f>IFERROR(VLOOKUP(H8,DTOSABR18,12,FALSE),"")</f>
        <v>30</v>
      </c>
      <c r="G14" s="106">
        <f>F14*19</f>
        <v>570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4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1970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1400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D5:E5"/>
    <mergeCell ref="A1:B4"/>
    <mergeCell ref="C1:F1"/>
    <mergeCell ref="G1:H4"/>
    <mergeCell ref="C2:F2"/>
    <mergeCell ref="C4:F4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59294-5944-453E-AF00-634495E29E31}">
  <dimension ref="A1:H46"/>
  <sheetViews>
    <sheetView zoomScaleNormal="100" workbookViewId="0">
      <selection activeCell="A24" sqref="A24:H40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9.7109375" customWidth="1"/>
    <col min="5" max="5" width="16.5703125" bestFit="1" customWidth="1"/>
    <col min="6" max="6" width="15.28515625" bestFit="1" customWidth="1"/>
    <col min="7" max="7" width="15.7109375" bestFit="1" customWidth="1"/>
    <col min="8" max="8" width="11.7109375" bestFit="1" customWidth="1"/>
  </cols>
  <sheetData>
    <row r="1" spans="1:8" ht="15.75" x14ac:dyDescent="0.25">
      <c r="A1" s="122"/>
      <c r="B1" s="123"/>
      <c r="C1" s="124" t="s">
        <v>22</v>
      </c>
      <c r="D1" s="124"/>
      <c r="E1" s="124"/>
      <c r="F1" s="124"/>
      <c r="G1" s="123"/>
      <c r="H1" s="125"/>
    </row>
    <row r="2" spans="1:8" ht="15.75" x14ac:dyDescent="0.25">
      <c r="A2" s="92"/>
      <c r="B2" s="93"/>
      <c r="C2" s="126" t="s">
        <v>8</v>
      </c>
      <c r="D2" s="126"/>
      <c r="E2" s="126"/>
      <c r="F2" s="126"/>
      <c r="G2" s="93"/>
      <c r="H2" s="94"/>
    </row>
    <row r="3" spans="1:8" ht="9" customHeight="1" x14ac:dyDescent="0.25">
      <c r="A3" s="92"/>
      <c r="B3" s="93"/>
      <c r="C3" s="14"/>
      <c r="D3" s="14"/>
      <c r="E3" s="14"/>
      <c r="F3" s="14"/>
      <c r="G3" s="93"/>
      <c r="H3" s="94"/>
    </row>
    <row r="4" spans="1:8" ht="15.75" x14ac:dyDescent="0.25">
      <c r="A4" s="92"/>
      <c r="B4" s="93"/>
      <c r="C4" s="127" t="s">
        <v>17</v>
      </c>
      <c r="D4" s="127"/>
      <c r="E4" s="127"/>
      <c r="F4" s="127"/>
      <c r="G4" s="93"/>
      <c r="H4" s="94"/>
    </row>
    <row r="5" spans="1:8" ht="15.75" x14ac:dyDescent="0.25">
      <c r="A5" s="6"/>
      <c r="B5" s="14"/>
      <c r="C5" s="14"/>
      <c r="D5" s="93"/>
      <c r="E5" s="93"/>
      <c r="F5" s="14"/>
      <c r="G5" s="14"/>
      <c r="H5" s="7"/>
    </row>
    <row r="6" spans="1:8" ht="6.75" customHeight="1" x14ac:dyDescent="0.25">
      <c r="A6" s="15"/>
      <c r="B6" s="16"/>
      <c r="C6" s="16"/>
      <c r="D6" s="17"/>
      <c r="E6" s="17"/>
      <c r="F6" s="16"/>
      <c r="G6" s="16"/>
      <c r="H6" s="18"/>
    </row>
    <row r="7" spans="1:8" ht="6.75" customHeight="1" thickBot="1" x14ac:dyDescent="0.3">
      <c r="A7" s="22"/>
      <c r="B7" s="14"/>
      <c r="C7" s="14"/>
      <c r="D7" s="14"/>
      <c r="E7" s="14"/>
      <c r="F7" s="14"/>
      <c r="G7" s="14"/>
      <c r="H7" s="23"/>
    </row>
    <row r="8" spans="1:8" ht="17.25" thickTop="1" thickBot="1" x14ac:dyDescent="0.3">
      <c r="A8" s="13" t="s">
        <v>0</v>
      </c>
      <c r="B8" s="108" t="str">
        <f>IFERROR(VLOOKUP(H8,DTOSABR18,2,FALSE),"")</f>
        <v>EL CAJON/COMUNIDAD</v>
      </c>
      <c r="C8" s="109"/>
      <c r="D8" s="109"/>
      <c r="E8" s="109"/>
      <c r="F8" s="109"/>
      <c r="G8" s="110"/>
      <c r="H8" s="8">
        <v>6</v>
      </c>
    </row>
    <row r="9" spans="1:8" ht="14.25" customHeight="1" x14ac:dyDescent="0.25">
      <c r="A9" s="111" t="s">
        <v>1</v>
      </c>
      <c r="B9" s="112"/>
      <c r="C9" s="113" t="str">
        <f>IFERROR(VLOOKUP(H8,DTOSABR18,3,FALSE),"")</f>
        <v>EXCAVAR FOSA SEPTICA</v>
      </c>
      <c r="D9" s="114"/>
      <c r="E9" s="114"/>
      <c r="F9" s="114"/>
      <c r="G9" s="114"/>
      <c r="H9" s="115"/>
    </row>
    <row r="10" spans="1:8" ht="13.5" customHeight="1" thickBot="1" x14ac:dyDescent="0.3">
      <c r="A10" s="111"/>
      <c r="B10" s="112"/>
      <c r="C10" s="116"/>
      <c r="D10" s="117"/>
      <c r="E10" s="117"/>
      <c r="F10" s="117"/>
      <c r="G10" s="117"/>
      <c r="H10" s="118"/>
    </row>
    <row r="11" spans="1:8" ht="3.75" customHeight="1" thickBot="1" x14ac:dyDescent="0.3">
      <c r="A11" s="12"/>
      <c r="B11" s="19"/>
      <c r="C11" s="20"/>
      <c r="D11" s="20"/>
      <c r="E11" s="20"/>
      <c r="F11" s="20"/>
      <c r="G11" s="20"/>
      <c r="H11" s="7"/>
    </row>
    <row r="12" spans="1:8" ht="16.5" thickBot="1" x14ac:dyDescent="0.3">
      <c r="A12" s="119" t="str">
        <f>IFERROR(VLOOKUP(H8,DTOSABR18,4,FALSE),"")</f>
        <v>RETROEXCAVADORA</v>
      </c>
      <c r="B12" s="120"/>
      <c r="C12" s="121"/>
      <c r="D12" s="14"/>
      <c r="E12" s="21" t="s">
        <v>3</v>
      </c>
      <c r="F12" s="24">
        <f>IFERROR(VLOOKUP(H8,DTOSABR18,5,FALSE),"")</f>
        <v>44656</v>
      </c>
      <c r="G12" s="24">
        <f>IFERROR(VLOOKUP(H8,DTOSABR18,6,FALSE),"")</f>
        <v>44656</v>
      </c>
      <c r="H12" s="7"/>
    </row>
    <row r="13" spans="1:8" ht="10.5" customHeight="1" thickBot="1" x14ac:dyDescent="0.3">
      <c r="A13" s="6"/>
      <c r="B13" s="14"/>
      <c r="C13" s="14"/>
      <c r="D13" s="14"/>
      <c r="E13" s="14"/>
      <c r="F13" s="14"/>
      <c r="G13" s="14"/>
      <c r="H13" s="7"/>
    </row>
    <row r="14" spans="1:8" ht="14.25" customHeight="1" x14ac:dyDescent="0.25">
      <c r="A14" s="100" t="s">
        <v>4</v>
      </c>
      <c r="B14" s="101"/>
      <c r="C14" s="102">
        <f>IFERROR(VLOOKUP(H8,DTOSABR18,7,FALSE),"")</f>
        <v>1</v>
      </c>
      <c r="D14" s="14"/>
      <c r="E14" s="101" t="s">
        <v>20</v>
      </c>
      <c r="F14" s="104">
        <f>IFERROR(VLOOKUP(H8,DTOSABR18,12,FALSE),"")</f>
        <v>30</v>
      </c>
      <c r="G14" s="106">
        <f>F14*19</f>
        <v>570</v>
      </c>
      <c r="H14" s="7"/>
    </row>
    <row r="15" spans="1:8" ht="14.25" customHeight="1" thickBot="1" x14ac:dyDescent="0.3">
      <c r="A15" s="100"/>
      <c r="B15" s="101"/>
      <c r="C15" s="103"/>
      <c r="D15" s="14"/>
      <c r="E15" s="101"/>
      <c r="F15" s="105"/>
      <c r="G15" s="107"/>
      <c r="H15" s="7"/>
    </row>
    <row r="16" spans="1:8" ht="14.25" customHeight="1" x14ac:dyDescent="0.25">
      <c r="A16" s="100" t="s">
        <v>23</v>
      </c>
      <c r="B16" s="101"/>
      <c r="C16" s="102">
        <f>IFERROR(VLOOKUP(H8,DTOSABR18,11,FALSE),"")</f>
        <v>3</v>
      </c>
      <c r="D16" s="14"/>
      <c r="E16" s="101" t="s">
        <v>24</v>
      </c>
      <c r="F16" s="104">
        <f>IFERROR(VLOOKUP(H8,DTOSABR18,13,FALSE),"")</f>
        <v>0</v>
      </c>
      <c r="G16" s="106">
        <f>F16*19</f>
        <v>0</v>
      </c>
      <c r="H16" s="7"/>
    </row>
    <row r="17" spans="1:8" ht="14.25" customHeight="1" thickBot="1" x14ac:dyDescent="0.3">
      <c r="A17" s="100"/>
      <c r="B17" s="101"/>
      <c r="C17" s="103"/>
      <c r="D17" s="14"/>
      <c r="E17" s="101"/>
      <c r="F17" s="105"/>
      <c r="G17" s="107"/>
      <c r="H17" s="7"/>
    </row>
    <row r="18" spans="1:8" ht="16.5" thickBot="1" x14ac:dyDescent="0.3">
      <c r="A18" s="6"/>
      <c r="B18" s="14"/>
      <c r="C18" s="14"/>
      <c r="D18" s="14"/>
      <c r="E18" s="14"/>
      <c r="F18" s="14"/>
      <c r="G18" s="14"/>
      <c r="H18" s="7"/>
    </row>
    <row r="19" spans="1:8" ht="14.25" customHeight="1" thickBot="1" x14ac:dyDescent="0.3">
      <c r="A19" s="100" t="s">
        <v>5</v>
      </c>
      <c r="B19" s="101"/>
      <c r="C19" s="85">
        <f>IFERROR(VLOOKUP(H8,DTOSABR18,16,FALSE),"")</f>
        <v>0</v>
      </c>
      <c r="D19" s="86"/>
      <c r="E19" s="14"/>
      <c r="F19" s="14"/>
      <c r="G19" s="14"/>
      <c r="H19" s="7"/>
    </row>
    <row r="20" spans="1:8" ht="14.25" customHeight="1" thickBot="1" x14ac:dyDescent="0.3">
      <c r="A20" s="100"/>
      <c r="B20" s="101"/>
      <c r="C20" s="87"/>
      <c r="D20" s="88"/>
      <c r="E20" s="101" t="s">
        <v>7</v>
      </c>
      <c r="F20" s="101"/>
      <c r="G20" s="85">
        <f>C19+C21+G14+G16</f>
        <v>1620</v>
      </c>
      <c r="H20" s="86"/>
    </row>
    <row r="21" spans="1:8" ht="14.25" customHeight="1" thickBot="1" x14ac:dyDescent="0.3">
      <c r="A21" s="100" t="s">
        <v>6</v>
      </c>
      <c r="B21" s="101"/>
      <c r="C21" s="85">
        <f>IFERROR(VLOOKUP(H8,DTOSABR18,19,FALSE),"")</f>
        <v>1050</v>
      </c>
      <c r="D21" s="86"/>
      <c r="E21" s="101"/>
      <c r="F21" s="101"/>
      <c r="G21" s="87"/>
      <c r="H21" s="88"/>
    </row>
    <row r="22" spans="1:8" ht="14.25" customHeight="1" thickBot="1" x14ac:dyDescent="0.3">
      <c r="A22" s="100"/>
      <c r="B22" s="101"/>
      <c r="C22" s="87"/>
      <c r="D22" s="88"/>
      <c r="E22" s="14"/>
      <c r="F22" s="14"/>
      <c r="G22" s="14"/>
      <c r="H22" s="7"/>
    </row>
    <row r="23" spans="1:8" ht="16.5" thickBot="1" x14ac:dyDescent="0.3">
      <c r="A23" s="6"/>
      <c r="B23" s="14"/>
      <c r="C23" s="14"/>
      <c r="D23" s="14"/>
      <c r="E23" s="14"/>
      <c r="F23" s="14"/>
      <c r="G23" s="14"/>
      <c r="H23" s="7"/>
    </row>
    <row r="24" spans="1:8" ht="15.75" thickTop="1" x14ac:dyDescent="0.25">
      <c r="A24" s="89"/>
      <c r="B24" s="90"/>
      <c r="C24" s="90"/>
      <c r="D24" s="90"/>
      <c r="E24" s="90"/>
      <c r="F24" s="90"/>
      <c r="G24" s="90"/>
      <c r="H24" s="91"/>
    </row>
    <row r="25" spans="1:8" x14ac:dyDescent="0.25">
      <c r="A25" s="92"/>
      <c r="B25" s="93"/>
      <c r="C25" s="93"/>
      <c r="D25" s="93"/>
      <c r="E25" s="93"/>
      <c r="F25" s="93"/>
      <c r="G25" s="93"/>
      <c r="H25" s="94"/>
    </row>
    <row r="26" spans="1:8" x14ac:dyDescent="0.25">
      <c r="A26" s="92"/>
      <c r="B26" s="93"/>
      <c r="C26" s="93"/>
      <c r="D26" s="93"/>
      <c r="E26" s="93"/>
      <c r="F26" s="93"/>
      <c r="G26" s="93"/>
      <c r="H26" s="94"/>
    </row>
    <row r="27" spans="1:8" x14ac:dyDescent="0.25">
      <c r="A27" s="92"/>
      <c r="B27" s="93"/>
      <c r="C27" s="93"/>
      <c r="D27" s="93"/>
      <c r="E27" s="93"/>
      <c r="F27" s="93"/>
      <c r="G27" s="93"/>
      <c r="H27" s="94"/>
    </row>
    <row r="28" spans="1:8" x14ac:dyDescent="0.25">
      <c r="A28" s="92"/>
      <c r="B28" s="93"/>
      <c r="C28" s="93"/>
      <c r="D28" s="93"/>
      <c r="E28" s="93"/>
      <c r="F28" s="93"/>
      <c r="G28" s="93"/>
      <c r="H28" s="94"/>
    </row>
    <row r="29" spans="1:8" x14ac:dyDescent="0.25">
      <c r="A29" s="92"/>
      <c r="B29" s="93"/>
      <c r="C29" s="93"/>
      <c r="D29" s="93"/>
      <c r="E29" s="93"/>
      <c r="F29" s="93"/>
      <c r="G29" s="93"/>
      <c r="H29" s="94"/>
    </row>
    <row r="30" spans="1:8" x14ac:dyDescent="0.25">
      <c r="A30" s="92"/>
      <c r="B30" s="93"/>
      <c r="C30" s="93"/>
      <c r="D30" s="93"/>
      <c r="E30" s="93"/>
      <c r="F30" s="93"/>
      <c r="G30" s="93"/>
      <c r="H30" s="94"/>
    </row>
    <row r="31" spans="1:8" x14ac:dyDescent="0.25">
      <c r="A31" s="92"/>
      <c r="B31" s="93"/>
      <c r="C31" s="93"/>
      <c r="D31" s="93"/>
      <c r="E31" s="93"/>
      <c r="F31" s="93"/>
      <c r="G31" s="93"/>
      <c r="H31" s="94"/>
    </row>
    <row r="32" spans="1:8" x14ac:dyDescent="0.25">
      <c r="A32" s="92"/>
      <c r="B32" s="93"/>
      <c r="C32" s="93"/>
      <c r="D32" s="93"/>
      <c r="E32" s="93"/>
      <c r="F32" s="93"/>
      <c r="G32" s="93"/>
      <c r="H32" s="94"/>
    </row>
    <row r="33" spans="1:8" x14ac:dyDescent="0.25">
      <c r="A33" s="92"/>
      <c r="B33" s="93"/>
      <c r="C33" s="93"/>
      <c r="D33" s="93"/>
      <c r="E33" s="93"/>
      <c r="F33" s="93"/>
      <c r="G33" s="93"/>
      <c r="H33" s="94"/>
    </row>
    <row r="34" spans="1:8" x14ac:dyDescent="0.25">
      <c r="A34" s="92"/>
      <c r="B34" s="93"/>
      <c r="C34" s="93"/>
      <c r="D34" s="93"/>
      <c r="E34" s="93"/>
      <c r="F34" s="93"/>
      <c r="G34" s="93"/>
      <c r="H34" s="94"/>
    </row>
    <row r="35" spans="1:8" x14ac:dyDescent="0.25">
      <c r="A35" s="92"/>
      <c r="B35" s="93"/>
      <c r="C35" s="93"/>
      <c r="D35" s="93"/>
      <c r="E35" s="93"/>
      <c r="F35" s="93"/>
      <c r="G35" s="93"/>
      <c r="H35" s="94"/>
    </row>
    <row r="36" spans="1:8" x14ac:dyDescent="0.25">
      <c r="A36" s="92"/>
      <c r="B36" s="93"/>
      <c r="C36" s="93"/>
      <c r="D36" s="93"/>
      <c r="E36" s="93"/>
      <c r="F36" s="93"/>
      <c r="G36" s="93"/>
      <c r="H36" s="94"/>
    </row>
    <row r="37" spans="1:8" x14ac:dyDescent="0.25">
      <c r="A37" s="92"/>
      <c r="B37" s="93"/>
      <c r="C37" s="93"/>
      <c r="D37" s="93"/>
      <c r="E37" s="93"/>
      <c r="F37" s="93"/>
      <c r="G37" s="93"/>
      <c r="H37" s="94"/>
    </row>
    <row r="38" spans="1:8" x14ac:dyDescent="0.25">
      <c r="A38" s="92"/>
      <c r="B38" s="93"/>
      <c r="C38" s="93"/>
      <c r="D38" s="93"/>
      <c r="E38" s="93"/>
      <c r="F38" s="93"/>
      <c r="G38" s="93"/>
      <c r="H38" s="94"/>
    </row>
    <row r="39" spans="1:8" x14ac:dyDescent="0.25">
      <c r="A39" s="92"/>
      <c r="B39" s="93"/>
      <c r="C39" s="93"/>
      <c r="D39" s="93"/>
      <c r="E39" s="93"/>
      <c r="F39" s="93"/>
      <c r="G39" s="93"/>
      <c r="H39" s="94"/>
    </row>
    <row r="40" spans="1:8" ht="15.75" thickBot="1" x14ac:dyDescent="0.3">
      <c r="A40" s="95"/>
      <c r="B40" s="96"/>
      <c r="C40" s="96"/>
      <c r="D40" s="96"/>
      <c r="E40" s="96"/>
      <c r="F40" s="96"/>
      <c r="G40" s="96"/>
      <c r="H40" s="97"/>
    </row>
    <row r="41" spans="1:8" ht="16.5" thickTop="1" x14ac:dyDescent="0.25">
      <c r="A41" s="6"/>
      <c r="B41" s="14"/>
      <c r="C41" s="14"/>
      <c r="D41" s="14"/>
      <c r="E41" s="14"/>
      <c r="F41" s="14"/>
      <c r="G41" s="14"/>
      <c r="H41" s="7"/>
    </row>
    <row r="42" spans="1:8" ht="9" customHeight="1" x14ac:dyDescent="0.25">
      <c r="A42" s="6"/>
      <c r="B42" s="14"/>
      <c r="C42" s="14"/>
      <c r="D42" s="14"/>
      <c r="E42" s="14"/>
      <c r="F42" s="14"/>
      <c r="G42" s="14"/>
      <c r="H42" s="7"/>
    </row>
    <row r="43" spans="1:8" ht="9.75" customHeight="1" x14ac:dyDescent="0.25">
      <c r="A43" s="6"/>
      <c r="B43" s="14"/>
      <c r="C43" s="14"/>
      <c r="D43" s="14"/>
      <c r="E43" s="14"/>
      <c r="F43" s="14"/>
      <c r="G43" s="14"/>
      <c r="H43" s="7"/>
    </row>
    <row r="44" spans="1:8" ht="16.5" customHeight="1" thickBot="1" x14ac:dyDescent="0.3">
      <c r="A44" s="6"/>
      <c r="B44" s="14"/>
      <c r="C44" s="14"/>
      <c r="D44" s="14"/>
      <c r="E44" s="98"/>
      <c r="F44" s="98"/>
      <c r="G44" s="98"/>
      <c r="H44" s="7"/>
    </row>
    <row r="45" spans="1:8" ht="15.75" x14ac:dyDescent="0.25">
      <c r="A45" s="6"/>
      <c r="B45" s="14"/>
      <c r="C45" s="14"/>
      <c r="D45" s="14"/>
      <c r="E45" s="99" t="s">
        <v>25</v>
      </c>
      <c r="F45" s="99"/>
      <c r="G45" s="99"/>
      <c r="H45" s="7"/>
    </row>
    <row r="46" spans="1:8" ht="16.5" thickBot="1" x14ac:dyDescent="0.3">
      <c r="A46" s="9"/>
      <c r="B46" s="10"/>
      <c r="C46" s="10"/>
      <c r="D46" s="10"/>
      <c r="E46" s="10"/>
      <c r="F46" s="10"/>
      <c r="G46" s="10"/>
      <c r="H46" s="11"/>
    </row>
  </sheetData>
  <mergeCells count="29">
    <mergeCell ref="C21:D22"/>
    <mergeCell ref="A24:H40"/>
    <mergeCell ref="E44:G44"/>
    <mergeCell ref="E45:G45"/>
    <mergeCell ref="A16:B17"/>
    <mergeCell ref="C16:C17"/>
    <mergeCell ref="E16:E17"/>
    <mergeCell ref="F16:F17"/>
    <mergeCell ref="G16:G17"/>
    <mergeCell ref="A19:B20"/>
    <mergeCell ref="C19:D20"/>
    <mergeCell ref="E20:F21"/>
    <mergeCell ref="G20:H21"/>
    <mergeCell ref="A21:B22"/>
    <mergeCell ref="B8:G8"/>
    <mergeCell ref="A9:B10"/>
    <mergeCell ref="C9:H10"/>
    <mergeCell ref="A12:C12"/>
    <mergeCell ref="A14:B15"/>
    <mergeCell ref="C14:C15"/>
    <mergeCell ref="E14:E15"/>
    <mergeCell ref="F14:F15"/>
    <mergeCell ref="G14:G15"/>
    <mergeCell ref="D5:E5"/>
    <mergeCell ref="A1:B4"/>
    <mergeCell ref="C1:F1"/>
    <mergeCell ref="G1:H4"/>
    <mergeCell ref="C2:F2"/>
    <mergeCell ref="C4:F4"/>
  </mergeCells>
  <printOptions verticalCentered="1"/>
  <pageMargins left="0.23622047244094491" right="0.23622047244094491" top="0.74803149606299213" bottom="0.74803149606299213" header="0.31496062992125984" footer="0.31496062992125984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MARZO</vt:lpstr>
      <vt:lpstr>1</vt:lpstr>
      <vt:lpstr>B1</vt:lpstr>
      <vt:lpstr>2</vt:lpstr>
      <vt:lpstr>B2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B3</vt:lpstr>
      <vt:lpstr>STATUS UNIDADES </vt:lpstr>
      <vt:lpstr>DTOSABR18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Charles</dc:creator>
  <cp:lastModifiedBy>Park-ax</cp:lastModifiedBy>
  <cp:lastPrinted>2022-07-19T16:36:23Z</cp:lastPrinted>
  <dcterms:created xsi:type="dcterms:W3CDTF">2018-07-02T20:07:03Z</dcterms:created>
  <dcterms:modified xsi:type="dcterms:W3CDTF">2022-07-19T16:37:01Z</dcterms:modified>
</cp:coreProperties>
</file>